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345"/>
  </bookViews>
  <sheets>
    <sheet name="1. Coleta Domiciliar" sheetId="1" r:id="rId1"/>
    <sheet name="Plan1" sheetId="8" r:id="rId2"/>
    <sheet name="Plan2" sheetId="9" r:id="rId3"/>
    <sheet name="Plan3" sheetId="10" r:id="rId4"/>
    <sheet name="Plan4" sheetId="11" r:id="rId5"/>
    <sheet name="Plan5" sheetId="12" r:id="rId6"/>
    <sheet name="Plan6" sheetId="13" r:id="rId7"/>
    <sheet name="Plan7" sheetId="14" r:id="rId8"/>
    <sheet name="Plan8" sheetId="15" r:id="rId9"/>
    <sheet name="Plan9" sheetId="16" r:id="rId10"/>
    <sheet name="Plan10" sheetId="17" r:id="rId11"/>
    <sheet name="Plan11" sheetId="18" r:id="rId12"/>
    <sheet name="Plan12" sheetId="19" r:id="rId13"/>
    <sheet name="Plan13" sheetId="20" r:id="rId14"/>
    <sheet name="Plan14" sheetId="21" r:id="rId15"/>
    <sheet name="Plan15" sheetId="22" r:id="rId16"/>
    <sheet name="Plan16" sheetId="23" r:id="rId17"/>
    <sheet name="Plan17" sheetId="24" r:id="rId18"/>
    <sheet name="Plan18" sheetId="25" r:id="rId19"/>
    <sheet name="Plan19" sheetId="26" r:id="rId20"/>
    <sheet name="Plan20" sheetId="27" r:id="rId21"/>
    <sheet name="Plan21" sheetId="28" r:id="rId22"/>
    <sheet name="2.Encargos Sociais" sheetId="2" r:id="rId23"/>
    <sheet name="3.CAGED" sheetId="3" r:id="rId24"/>
    <sheet name="4.BDI" sheetId="4" r:id="rId25"/>
    <sheet name="5. Depreciação" sheetId="5" r:id="rId26"/>
    <sheet name="6.Remuneração de capital" sheetId="6" r:id="rId27"/>
    <sheet name="7. Dimensionamento" sheetId="7" r:id="rId28"/>
  </sheets>
  <definedNames>
    <definedName name="AbaDeprec">'5. Depreciação'!$A$1</definedName>
    <definedName name="AbaRemun">'6.Remuneração de capital'!$A$1</definedName>
    <definedName name="Google_Sheet_Link_1192380689" hidden="1">AbaRemun</definedName>
    <definedName name="Google_Sheet_Link_397438928" hidden="1">AbaDeprec</definedName>
  </definedNames>
  <calcPr calcId="144525"/>
  <extLst>
    <ext uri="GoogleSheetsCustomDataVersion1">
      <go:sheetsCustomData xmlns:go="http://customooxmlschemas.google.com/" r:id="" roundtripDataSignature="AMtx7mjf4Ghj16N1bIJXF53t9YPWSTcpag=="/>
    </ext>
  </extLst>
</workbook>
</file>

<file path=xl/calcChain.xml><?xml version="1.0" encoding="utf-8"?>
<calcChain xmlns="http://schemas.openxmlformats.org/spreadsheetml/2006/main">
  <c r="D25" i="1" l="1"/>
  <c r="D26" i="1"/>
  <c r="C283" i="1" l="1"/>
  <c r="C292" i="1" s="1"/>
  <c r="E120" i="1" l="1"/>
  <c r="E122" i="1"/>
  <c r="E124" i="1"/>
  <c r="E125" i="1"/>
  <c r="C14" i="7" l="1"/>
  <c r="C10" i="7"/>
  <c r="C15" i="7" s="1"/>
  <c r="C17" i="7" s="1"/>
  <c r="C9" i="4"/>
  <c r="C14" i="4" s="1"/>
  <c r="C355" i="1" s="1"/>
  <c r="F7" i="4"/>
  <c r="E7" i="4"/>
  <c r="D7" i="4"/>
  <c r="C25" i="3"/>
  <c r="C27" i="3" s="1"/>
  <c r="C23" i="3"/>
  <c r="C15" i="2"/>
  <c r="C12" i="2"/>
  <c r="E337" i="1"/>
  <c r="E335" i="1"/>
  <c r="C334" i="1"/>
  <c r="C336" i="1" s="1"/>
  <c r="E336" i="1" s="1"/>
  <c r="E331" i="1"/>
  <c r="E330" i="1"/>
  <c r="E328" i="1"/>
  <c r="C327" i="1"/>
  <c r="C329" i="1" s="1"/>
  <c r="E329" i="1" s="1"/>
  <c r="E324" i="1"/>
  <c r="C320" i="1"/>
  <c r="C322" i="1" s="1"/>
  <c r="E322" i="1" s="1"/>
  <c r="D323" i="1" s="1"/>
  <c r="E323" i="1" s="1"/>
  <c r="E312" i="1"/>
  <c r="E311" i="1"/>
  <c r="E310" i="1"/>
  <c r="E309" i="1"/>
  <c r="E308" i="1"/>
  <c r="C298" i="1"/>
  <c r="E298" i="1" s="1"/>
  <c r="E296" i="1"/>
  <c r="C290" i="1"/>
  <c r="E290" i="1" s="1"/>
  <c r="E288" i="1"/>
  <c r="E283" i="1"/>
  <c r="F284" i="1" s="1"/>
  <c r="D278" i="1"/>
  <c r="D276" i="1"/>
  <c r="D274" i="1"/>
  <c r="D272" i="1"/>
  <c r="D270" i="1"/>
  <c r="C270" i="1"/>
  <c r="C278" i="1" s="1"/>
  <c r="D261" i="1"/>
  <c r="D259" i="1"/>
  <c r="D257" i="1"/>
  <c r="D255" i="1"/>
  <c r="D253" i="1"/>
  <c r="C253" i="1"/>
  <c r="C259" i="1" s="1"/>
  <c r="D245" i="1"/>
  <c r="D243" i="1"/>
  <c r="D241" i="1"/>
  <c r="D239" i="1"/>
  <c r="D237" i="1"/>
  <c r="C237" i="1"/>
  <c r="C243" i="1" s="1"/>
  <c r="E228" i="1"/>
  <c r="E227" i="1"/>
  <c r="E226" i="1"/>
  <c r="E222" i="1"/>
  <c r="C220" i="1"/>
  <c r="E220" i="1" s="1"/>
  <c r="C219" i="1"/>
  <c r="E219" i="1" s="1"/>
  <c r="C218" i="1"/>
  <c r="C212" i="1"/>
  <c r="C207" i="1"/>
  <c r="D206" i="1"/>
  <c r="D201" i="1"/>
  <c r="E201" i="1" s="1"/>
  <c r="C194" i="1"/>
  <c r="C193" i="1"/>
  <c r="C190" i="1"/>
  <c r="C206" i="1" s="1"/>
  <c r="C189" i="1"/>
  <c r="E185" i="1"/>
  <c r="C203" i="1" s="1"/>
  <c r="E180" i="1"/>
  <c r="C179" i="1"/>
  <c r="C174" i="1"/>
  <c r="D173" i="1"/>
  <c r="D168" i="1"/>
  <c r="E168" i="1" s="1"/>
  <c r="E164" i="1"/>
  <c r="C161" i="1"/>
  <c r="C160" i="1"/>
  <c r="C157" i="1"/>
  <c r="C173" i="1" s="1"/>
  <c r="C156" i="1"/>
  <c r="C155" i="1"/>
  <c r="E152" i="1"/>
  <c r="D218" i="1" s="1"/>
  <c r="E142" i="1"/>
  <c r="E140" i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E129" i="1"/>
  <c r="E127" i="1"/>
  <c r="E126" i="1"/>
  <c r="E123" i="1"/>
  <c r="E121" i="1"/>
  <c r="E119" i="1"/>
  <c r="E118" i="1"/>
  <c r="E117" i="1"/>
  <c r="E108" i="1"/>
  <c r="A101" i="1"/>
  <c r="A107" i="1" s="1"/>
  <c r="A100" i="1"/>
  <c r="A106" i="1" s="1"/>
  <c r="C95" i="1"/>
  <c r="C94" i="1"/>
  <c r="E88" i="1"/>
  <c r="D83" i="1"/>
  <c r="C83" i="1"/>
  <c r="C80" i="1"/>
  <c r="C77" i="1"/>
  <c r="C74" i="1"/>
  <c r="D71" i="1"/>
  <c r="D80" i="1" s="1"/>
  <c r="E67" i="1"/>
  <c r="D59" i="1"/>
  <c r="E59" i="1" s="1"/>
  <c r="D58" i="1"/>
  <c r="E58" i="1" s="1"/>
  <c r="E52" i="1"/>
  <c r="C47" i="1"/>
  <c r="C45" i="1"/>
  <c r="C42" i="1"/>
  <c r="C39" i="1"/>
  <c r="D37" i="1"/>
  <c r="D45" i="1" s="1"/>
  <c r="E33" i="1"/>
  <c r="E26" i="1"/>
  <c r="E25" i="1"/>
  <c r="D94" i="1"/>
  <c r="E14" i="1"/>
  <c r="E9" i="1"/>
  <c r="A9" i="1"/>
  <c r="E8" i="1"/>
  <c r="A8" i="1"/>
  <c r="E7" i="1"/>
  <c r="A7" i="1"/>
  <c r="E6" i="1"/>
  <c r="A6" i="1"/>
  <c r="D128" i="1" l="1"/>
  <c r="C141" i="1"/>
  <c r="D291" i="1"/>
  <c r="E291" i="1" s="1"/>
  <c r="D292" i="1" s="1"/>
  <c r="E292" i="1" s="1"/>
  <c r="F293" i="1" s="1"/>
  <c r="C100" i="1"/>
  <c r="E100" i="1" s="1"/>
  <c r="D229" i="1"/>
  <c r="E229" i="1" s="1"/>
  <c r="F230" i="1" s="1"/>
  <c r="E83" i="1"/>
  <c r="E157" i="1"/>
  <c r="D160" i="1" s="1"/>
  <c r="E160" i="1" s="1"/>
  <c r="D161" i="1" s="1"/>
  <c r="E161" i="1" s="1"/>
  <c r="E253" i="1"/>
  <c r="C257" i="1"/>
  <c r="E257" i="1" s="1"/>
  <c r="E278" i="1"/>
  <c r="F331" i="1"/>
  <c r="F338" i="1"/>
  <c r="C272" i="1"/>
  <c r="E272" i="1" s="1"/>
  <c r="C128" i="1"/>
  <c r="C107" i="1"/>
  <c r="E107" i="1" s="1"/>
  <c r="E94" i="1"/>
  <c r="C106" i="1"/>
  <c r="E106" i="1" s="1"/>
  <c r="E206" i="1"/>
  <c r="E259" i="1"/>
  <c r="D262" i="1"/>
  <c r="C261" i="1"/>
  <c r="E261" i="1" s="1"/>
  <c r="D279" i="1"/>
  <c r="C274" i="1"/>
  <c r="E274" i="1" s="1"/>
  <c r="D299" i="1"/>
  <c r="E299" i="1" s="1"/>
  <c r="D300" i="1" s="1"/>
  <c r="E300" i="1" s="1"/>
  <c r="F301" i="1" s="1"/>
  <c r="F313" i="1"/>
  <c r="F315" i="1" s="1"/>
  <c r="D74" i="1"/>
  <c r="E74" i="1" s="1"/>
  <c r="D78" i="1"/>
  <c r="E78" i="1" s="1"/>
  <c r="D39" i="1"/>
  <c r="E39" i="1" s="1"/>
  <c r="D43" i="1"/>
  <c r="E43" i="1" s="1"/>
  <c r="E45" i="1"/>
  <c r="D246" i="1"/>
  <c r="E237" i="1"/>
  <c r="E173" i="1"/>
  <c r="C341" i="1"/>
  <c r="C33" i="3"/>
  <c r="C22" i="2" s="1"/>
  <c r="C28" i="3"/>
  <c r="C25" i="2"/>
  <c r="D141" i="1"/>
  <c r="D60" i="1"/>
  <c r="E60" i="1" s="1"/>
  <c r="E62" i="1"/>
  <c r="E80" i="1"/>
  <c r="E28" i="1"/>
  <c r="D27" i="1"/>
  <c r="E27" i="1" s="1"/>
  <c r="E218" i="1"/>
  <c r="D221" i="1" s="1"/>
  <c r="E221" i="1" s="1"/>
  <c r="F222" i="1" s="1"/>
  <c r="D42" i="1"/>
  <c r="E42" i="1" s="1"/>
  <c r="E71" i="1"/>
  <c r="D77" i="1"/>
  <c r="E77" i="1" s="1"/>
  <c r="C101" i="1"/>
  <c r="E101" i="1" s="1"/>
  <c r="D188" i="1"/>
  <c r="E188" i="1" s="1"/>
  <c r="D189" i="1" s="1"/>
  <c r="E189" i="1" s="1"/>
  <c r="C239" i="1"/>
  <c r="E239" i="1" s="1"/>
  <c r="C276" i="1"/>
  <c r="E276" i="1" s="1"/>
  <c r="E37" i="1"/>
  <c r="D95" i="1"/>
  <c r="E95" i="1" s="1"/>
  <c r="D155" i="1"/>
  <c r="E155" i="1" s="1"/>
  <c r="D156" i="1" s="1"/>
  <c r="E156" i="1" s="1"/>
  <c r="C245" i="1"/>
  <c r="E245" i="1" s="1"/>
  <c r="C255" i="1"/>
  <c r="E255" i="1" s="1"/>
  <c r="E270" i="1"/>
  <c r="C241" i="1"/>
  <c r="E241" i="1" s="1"/>
  <c r="E320" i="1"/>
  <c r="D321" i="1" s="1"/>
  <c r="E321" i="1" s="1"/>
  <c r="F324" i="1" s="1"/>
  <c r="C26" i="3"/>
  <c r="C26" i="2" s="1"/>
  <c r="D40" i="1"/>
  <c r="E40" i="1" s="1"/>
  <c r="D75" i="1"/>
  <c r="E75" i="1" s="1"/>
  <c r="C170" i="1"/>
  <c r="E327" i="1"/>
  <c r="E334" i="1"/>
  <c r="E190" i="1"/>
  <c r="E243" i="1"/>
  <c r="E10" i="1"/>
  <c r="F108" i="1" l="1"/>
  <c r="E141" i="1"/>
  <c r="F142" i="1" s="1"/>
  <c r="C175" i="1"/>
  <c r="C176" i="1" s="1"/>
  <c r="D177" i="1" s="1"/>
  <c r="E177" i="1" s="1"/>
  <c r="F102" i="1"/>
  <c r="F96" i="1"/>
  <c r="F263" i="1"/>
  <c r="E128" i="1"/>
  <c r="F129" i="1" s="1"/>
  <c r="F247" i="1"/>
  <c r="E29" i="1"/>
  <c r="D30" i="1" s="1"/>
  <c r="E63" i="1"/>
  <c r="D64" i="1" s="1"/>
  <c r="C343" i="1"/>
  <c r="E343" i="1" s="1"/>
  <c r="D344" i="1" s="1"/>
  <c r="E344" i="1" s="1"/>
  <c r="E341" i="1"/>
  <c r="D342" i="1" s="1"/>
  <c r="E342" i="1" s="1"/>
  <c r="D46" i="1"/>
  <c r="E46" i="1" s="1"/>
  <c r="E47" i="1" s="1"/>
  <c r="E48" i="1" s="1"/>
  <c r="C204" i="1"/>
  <c r="D205" i="1" s="1"/>
  <c r="E205" i="1" s="1"/>
  <c r="D81" i="1"/>
  <c r="E81" i="1" s="1"/>
  <c r="E84" i="1" s="1"/>
  <c r="E162" i="1"/>
  <c r="D163" i="1" s="1"/>
  <c r="E163" i="1" s="1"/>
  <c r="F164" i="1" s="1"/>
  <c r="C30" i="2"/>
  <c r="C209" i="1"/>
  <c r="D210" i="1" s="1"/>
  <c r="E210" i="1" s="1"/>
  <c r="D193" i="1"/>
  <c r="E193" i="1" s="1"/>
  <c r="D194" i="1" s="1"/>
  <c r="E194" i="1" s="1"/>
  <c r="E195" i="1" s="1"/>
  <c r="D196" i="1" s="1"/>
  <c r="E196" i="1" s="1"/>
  <c r="F197" i="1" s="1"/>
  <c r="F280" i="1"/>
  <c r="C14" i="2"/>
  <c r="C20" i="2" s="1"/>
  <c r="C29" i="2" s="1"/>
  <c r="C31" i="2" s="1"/>
  <c r="C23" i="2"/>
  <c r="C171" i="1"/>
  <c r="D172" i="1" s="1"/>
  <c r="E172" i="1" s="1"/>
  <c r="F144" i="1" l="1"/>
  <c r="F345" i="1"/>
  <c r="E178" i="1"/>
  <c r="D179" i="1" s="1"/>
  <c r="E179" i="1" s="1"/>
  <c r="F180" i="1" s="1"/>
  <c r="D49" i="1"/>
  <c r="D85" i="1"/>
  <c r="E211" i="1"/>
  <c r="D212" i="1" s="1"/>
  <c r="E212" i="1" s="1"/>
  <c r="F213" i="1" s="1"/>
  <c r="C24" i="2"/>
  <c r="C27" i="2" s="1"/>
  <c r="C32" i="2" s="1"/>
  <c r="F303" i="1" l="1"/>
  <c r="E85" i="1"/>
  <c r="E86" i="1" s="1"/>
  <c r="D87" i="1" s="1"/>
  <c r="E87" i="1" s="1"/>
  <c r="F88" i="1" s="1"/>
  <c r="E49" i="1"/>
  <c r="E50" i="1" s="1"/>
  <c r="D51" i="1" s="1"/>
  <c r="E51" i="1" s="1"/>
  <c r="F52" i="1" s="1"/>
  <c r="E64" i="1"/>
  <c r="E65" i="1" s="1"/>
  <c r="D66" i="1" s="1"/>
  <c r="E66" i="1" s="1"/>
  <c r="F67" i="1" s="1"/>
  <c r="E30" i="1"/>
  <c r="E31" i="1" s="1"/>
  <c r="D32" i="1" s="1"/>
  <c r="E32" i="1" s="1"/>
  <c r="F33" i="1" s="1"/>
  <c r="F110" i="1" l="1"/>
  <c r="F350" i="1" l="1"/>
  <c r="D355" i="1" l="1"/>
  <c r="E355" i="1" s="1"/>
  <c r="F356" i="1" s="1"/>
  <c r="F358" i="1" s="1"/>
  <c r="F361" i="1" s="1"/>
</calcChain>
</file>

<file path=xl/comments1.xml><?xml version="1.0" encoding="utf-8"?>
<comments xmlns="http://schemas.openxmlformats.org/spreadsheetml/2006/main">
  <authors>
    <author/>
  </authors>
  <commentList>
    <comment ref="B17" authorId="0">
      <text>
        <r>
          <rPr>
            <sz val="10"/>
            <color rgb="FF000000"/>
            <rFont val="Arial"/>
          </rPr>
          <t>======
ID#AAAAT604ZBo
Clauber Bridi    (2022-01-06 19:49:13)
Informar o fator de utilização das equipes de coleta. 
Por exemplo:
Equipes com utilização integral = 100%
Equipes com utilização parcial = n° horas trabalhadas por semana /44 horas</t>
        </r>
      </text>
    </comment>
    <comment ref="D24" authorId="0">
      <text>
        <r>
          <rPr>
            <sz val="10"/>
            <color rgb="FF000000"/>
            <rFont val="Arial"/>
          </rPr>
          <t>======
ID#AAAAT604ZCA
Clauber Bridi    (2022-01-06 19:49:13)
Informar o Piso da categoria fixado na Convenção Coletiva</t>
        </r>
      </text>
    </comment>
    <comment ref="C25" authorId="0">
      <text>
        <r>
          <rPr>
            <sz val="10"/>
            <color rgb="FF000000"/>
            <rFont val="Arial"/>
          </rPr>
          <t>======
ID#AAAAT604ZHQ
Clauber Bridi    (2022-01-06 19:49:13)
Informar o número de horas extras trabalhadas nos domingos e feriados em horário diurno</t>
        </r>
      </text>
    </comment>
    <comment ref="C26" authorId="0">
      <text>
        <r>
          <rPr>
            <sz val="10"/>
            <color rgb="FF000000"/>
            <rFont val="Arial"/>
          </rPr>
          <t>======
ID#AAAAT604ZIQ
Clauber Bridi    (2022-01-06 19:49:13)
Informar o número de horas extras trabalhadas em horário diurno de segunda a sábado</t>
        </r>
      </text>
    </comment>
    <comment ref="A27" authorId="0">
      <text>
        <r>
          <rPr>
            <sz val="10"/>
            <color rgb="FF000000"/>
            <rFont val="Arial"/>
          </rPr>
          <t>======
ID#AAAAT604ZCs
Clauber Bridi    (2022-01-06 19:49:13)
Cálculo do descanso semanal remunerado incidente sobre as horas extras habitualmente prestadas. Considerada a média de 63 feriados + domingos e 302 dias trabalhados por ano</t>
        </r>
      </text>
    </comment>
    <comment ref="C30" authorId="0">
      <text>
        <r>
          <rPr>
            <sz val="10"/>
            <color rgb="FF000000"/>
            <rFont val="Arial"/>
          </rPr>
          <t>======
ID#AAAAT604ZG8
Clauber Bridi    (2022-01-06 19:49:13)
Preencher a planilha Encargos Sociais e CAGED</t>
        </r>
      </text>
    </comment>
    <comment ref="C32" authorId="0">
      <text>
        <r>
          <rPr>
            <sz val="10"/>
            <color rgb="FF000000"/>
            <rFont val="Arial"/>
          </rPr>
          <t>======
ID#AAAAT604ZIU
Clauber Bridi    (2022-01-06 19:49:13)
Informar a quantidade de trabalhadores na função</t>
        </r>
      </text>
    </comment>
    <comment ref="C38" authorId="0">
      <text>
        <r>
          <rPr>
            <sz val="10"/>
            <color rgb="FF000000"/>
            <rFont val="Arial"/>
          </rPr>
          <t>======
ID#AAAAT604ZBQ
Clauber Bridi    (2022-01-06 19:49:13)
Informar o número de horas noturnas trabalhadas no intervalo das 22:00h as 5:00h</t>
        </r>
      </text>
    </comment>
    <comment ref="C40" authorId="0">
      <text>
        <r>
          <rPr>
            <sz val="10"/>
            <color rgb="FF000000"/>
            <rFont val="Arial"/>
          </rPr>
          <t>======
ID#AAAAT604ZDE
Clauber Bridi    (2022-01-06 19:49:13)
Informar o número de horas extras trabalhadas em horário diurno nos domingos e feriados</t>
        </r>
      </text>
    </comment>
    <comment ref="C41" authorId="0">
      <text>
        <r>
          <rPr>
            <sz val="10"/>
            <color rgb="FF000000"/>
            <rFont val="Arial"/>
          </rPr>
          <t>======
ID#AAAAT604ZIY
Clauber Bridi    (2022-01-06 19:49:13)
Informar o número de horas extras trabalhadas em horário noturno (das 22:00h as 5h) nos domingos e feriados</t>
        </r>
      </text>
    </comment>
    <comment ref="C43" authorId="0">
      <text>
        <r>
          <rPr>
            <sz val="10"/>
            <color rgb="FF000000"/>
            <rFont val="Arial"/>
          </rPr>
          <t>======
ID#AAAAT604ZBg
Clauber Bridi    (2022-01-06 19:49:13)
Informar o número de horas extras trabalhadas em horário noturno de segunda à sábado</t>
        </r>
      </text>
    </comment>
    <comment ref="C44" authorId="0">
      <text>
        <r>
          <rPr>
            <sz val="10"/>
            <color rgb="FF000000"/>
            <rFont val="Arial"/>
          </rPr>
          <t>======
ID#AAAAT604ZCg
Clauber Bridi    (2022-01-06 19:49:13)
Informar o número de horas extras trabalhadas em horário noturno (das 22:00h as 5h) de segunda a sábado</t>
        </r>
      </text>
    </comment>
    <comment ref="A46" authorId="0">
      <text>
        <r>
          <rPr>
            <sz val="10"/>
            <color rgb="FF000000"/>
            <rFont val="Arial"/>
          </rPr>
          <t>======
ID#AAAAT604ZHk
Clauber Bridi    (2022-01-06 19:49:13)
Cálculo do descanso semanal remunerado incidente sobre as horas extras habitualmente prestadas. Considerados 63 feriados + domingos e 302 dias trabalhados por ano</t>
        </r>
      </text>
    </comment>
    <comment ref="C49" authorId="0">
      <text>
        <r>
          <rPr>
            <sz val="10"/>
            <color rgb="FF000000"/>
            <rFont val="Arial"/>
          </rPr>
          <t>======
ID#AAAAT604ZBM
Clauber Bridi    (2022-01-06 19:49:13)
Preencher a planilha Encargos Sociais e CAGED</t>
        </r>
      </text>
    </comment>
    <comment ref="C51" authorId="0">
      <text>
        <r>
          <rPr>
            <sz val="10"/>
            <color rgb="FF000000"/>
            <rFont val="Arial"/>
          </rPr>
          <t>======
ID#AAAAT604ZCw
Clauber Bridi    (2022-01-06 19:49:13)
Informar a quantidade de trabalhadores na função</t>
        </r>
      </text>
    </comment>
    <comment ref="D56" authorId="0">
      <text>
        <r>
          <rPr>
            <sz val="10"/>
            <color rgb="FF000000"/>
            <rFont val="Arial"/>
          </rPr>
          <t>======
ID#AAAAT604ZFI
Clauber Bridi    (2022-01-06 19:49:13)
Informar o Piso da categoria fixado na Convenção Coletiva</t>
        </r>
      </text>
    </comment>
    <comment ref="D57" authorId="0">
      <text>
        <r>
          <rPr>
            <sz val="10"/>
            <color rgb="FF000000"/>
            <rFont val="Arial"/>
          </rPr>
          <t>======
ID#AAAAT604ZG4
Clauber Bridi    (2022-01-06 19:49:13)
Informar o valor do salário Mínimo Nacional</t>
        </r>
      </text>
    </comment>
    <comment ref="C58" authorId="0">
      <text>
        <r>
          <rPr>
            <sz val="10"/>
            <color rgb="FF000000"/>
            <rFont val="Arial"/>
          </rPr>
          <t>======
ID#AAAAT604ZGM
Clauber Bridi    (2022-01-06 19:49:13)
Informar o número de horas extras trabalhadas em horário diurno nos domingos e feriados</t>
        </r>
      </text>
    </comment>
    <comment ref="C59" authorId="0">
      <text>
        <r>
          <rPr>
            <sz val="10"/>
            <color rgb="FF000000"/>
            <rFont val="Arial"/>
          </rPr>
          <t>======
ID#AAAAT604ZE8
Clauber Bridi    (2022-01-06 19:49:13)
Informar o número de horas extras trabalhadas em horário diurno de segunda a sábado</t>
        </r>
      </text>
    </comment>
    <comment ref="A60" authorId="0">
      <text>
        <r>
          <rPr>
            <sz val="10"/>
            <color rgb="FF000000"/>
            <rFont val="Arial"/>
          </rPr>
          <t>======
ID#AAAAT604ZC8
Clauber Bridi    (2022-01-06 19:49:13)
Cálculo do descanso semanal remunerado incidente sobre as horas extras habitualmente prestadas. Considerada a média de 63 feriados + domingos e 302 dias trabalhados por ano</t>
        </r>
      </text>
    </comment>
    <comment ref="C61" authorId="0">
      <text>
        <r>
          <rPr>
            <sz val="10"/>
            <color rgb="FF000000"/>
            <rFont val="Arial"/>
          </rPr>
          <t>======
ID#AAAAT604ZEY
Clauber Bridi    (2022-01-06 19:49:13)
Informar 1 se a base de cálculo for o Salário Mínimo Nacional; Informar 2 se a base de cálculo for o Piso da Categoria;</t>
        </r>
      </text>
    </comment>
    <comment ref="C62" authorId="0">
      <text>
        <r>
          <rPr>
            <sz val="10"/>
            <color rgb="FF000000"/>
            <rFont val="Arial"/>
          </rPr>
          <t>======
ID#AAAAT604ZBw
Clauber Bridi    (2022-01-06 19:49:13)
Percentual estabelecido nas Normas de Segurança de Trabalho ou pelo laudo de responsável técnico devidamente habilitado</t>
        </r>
      </text>
    </comment>
    <comment ref="C64" authorId="0">
      <text>
        <r>
          <rPr>
            <sz val="10"/>
            <color rgb="FF000000"/>
            <rFont val="Arial"/>
          </rPr>
          <t>======
ID#AAAAT604ZGo
Clauber Bridi    (2022-01-06 19:49:13)
Preencher a planilha Encargos Sociais e CAGED</t>
        </r>
      </text>
    </comment>
    <comment ref="C66" authorId="0">
      <text>
        <r>
          <rPr>
            <sz val="10"/>
            <color rgb="FF000000"/>
            <rFont val="Arial"/>
          </rPr>
          <t>======
ID#AAAAT604ZBU
Clauber Bridi    (2022-01-06 19:49:13)
Informar a quantidade de trabalhadores na função</t>
        </r>
      </text>
    </comment>
    <comment ref="C73" authorId="0">
      <text>
        <r>
          <rPr>
            <sz val="10"/>
            <color rgb="FF000000"/>
            <rFont val="Arial"/>
          </rPr>
          <t>======
ID#AAAAT604ZCQ
Clauber Bridi    (2022-01-06 19:49:13)
Informar o número de horas noturnas trabalhadas no intervalo das 22:00h as 5:00h</t>
        </r>
      </text>
    </comment>
    <comment ref="C75" authorId="0">
      <text>
        <r>
          <rPr>
            <sz val="10"/>
            <color rgb="FF000000"/>
            <rFont val="Arial"/>
          </rPr>
          <t>======
ID#AAAAT604ZFE
Clauber Bridi    (2022-01-06 19:49:13)
Informar o número de horas extras trabalhadas em horário noturno nos domingos e feriados</t>
        </r>
      </text>
    </comment>
    <comment ref="C76" authorId="0">
      <text>
        <r>
          <rPr>
            <sz val="10"/>
            <color rgb="FF000000"/>
            <rFont val="Arial"/>
          </rPr>
          <t>======
ID#AAAAT604ZIk
Clauber Bridi    (2022-01-06 19:49:13)
Informar o número de horas extras trabalhadas em horário noturno (das 22:00h as 5h) nos domingos e feriados</t>
        </r>
      </text>
    </comment>
    <comment ref="C78" authorId="0">
      <text>
        <r>
          <rPr>
            <sz val="10"/>
            <color rgb="FF000000"/>
            <rFont val="Arial"/>
          </rPr>
          <t>======
ID#AAAAT604ZHM
Clauber Bridi    (2022-01-06 19:49:13)
Informar o número de horas extras trabalhadas em horário noturno de segunda à sábado</t>
        </r>
      </text>
    </comment>
    <comment ref="C79" authorId="0">
      <text>
        <r>
          <rPr>
            <sz val="10"/>
            <color rgb="FF000000"/>
            <rFont val="Arial"/>
          </rPr>
          <t>======
ID#AAAAT604ZFM
Clauber Bridi    (2022-01-06 19:49:13)
Informar o número de horas extras trabalhadas em horário noturno (das 22:00h as 5h) de segunda a sábado</t>
        </r>
      </text>
    </comment>
    <comment ref="A81" authorId="0">
      <text>
        <r>
          <rPr>
            <sz val="10"/>
            <color rgb="FF000000"/>
            <rFont val="Arial"/>
          </rPr>
          <t>======
ID#AAAAT604ZBk
Clauber Bridi    (2022-01-06 19:49:13)
Cálculo do descanso semanal remunerado incidente sobre as horas extras habitualmente prestadas. Considerados 63 feriados + domingos e 302 dias trabalhados por ano</t>
        </r>
      </text>
    </comment>
    <comment ref="C82" authorId="0">
      <text>
        <r>
          <rPr>
            <sz val="10"/>
            <color rgb="FF000000"/>
            <rFont val="Arial"/>
          </rPr>
          <t>======
ID#AAAAT604ZDA
Clauber Bridi    (2022-01-06 19:49:13)
Informar 1 se a base de cálculo for o Salário Mínimo Nacional; Informar 2 se a base de cálculo for o Piso da Categoria;</t>
        </r>
      </text>
    </comment>
    <comment ref="C85" authorId="0">
      <text>
        <r>
          <rPr>
            <sz val="10"/>
            <color rgb="FF000000"/>
            <rFont val="Arial"/>
          </rPr>
          <t>======
ID#AAAAT604ZHo
Clauber Bridi    (2022-01-06 19:49:13)
Preencher a planilha Encargos Sociais e CAGED</t>
        </r>
      </text>
    </comment>
    <comment ref="C87" authorId="0">
      <text>
        <r>
          <rPr>
            <sz val="10"/>
            <color rgb="FF000000"/>
            <rFont val="Arial"/>
          </rPr>
          <t>======
ID#AAAAT604ZDk
Clauber Bridi    (2022-01-06 19:49:13)
Informar a quantidade de trabalhadores na função</t>
        </r>
      </text>
    </comment>
    <comment ref="D92" authorId="0">
      <text>
        <r>
          <rPr>
            <sz val="10"/>
            <color rgb="FF000000"/>
            <rFont val="Arial"/>
          </rPr>
          <t>======
ID#AAAAT604ZCY
Clauber Bridi    (2022-01-06 19:49:13)
Informar o valor unitário do VT no município</t>
        </r>
      </text>
    </comment>
    <comment ref="C93" authorId="0">
      <text>
        <r>
          <rPr>
            <sz val="10"/>
            <color rgb="FF000000"/>
            <rFont val="Arial"/>
          </rPr>
          <t>======
ID#AAAAT604ZEI
Clauber Bridi    (2022-01-06 19:49:13)
Informar o número médio de dias trabalhados por mês</t>
        </r>
      </text>
    </comment>
    <comment ref="D94" authorId="0">
      <text>
        <r>
          <rPr>
            <sz val="10"/>
            <color rgb="FF000000"/>
            <rFont val="Arial"/>
          </rPr>
          <t>======
ID#AAAAT604ZFk
Clauber Bridi    (2022-01-06 19:49:13)
Valor Unitário considerando o desconto legal de até 6% do salário</t>
        </r>
      </text>
    </comment>
    <comment ref="D95" authorId="0">
      <text>
        <r>
          <rPr>
            <sz val="10"/>
            <color rgb="FF000000"/>
            <rFont val="Arial"/>
          </rPr>
          <t>======
ID#AAAAT604ZBs
Clauber Bridi    (2022-01-06 19:49:13)
Valor Unitário considerando o desconto legal de até 6% do salário</t>
        </r>
      </text>
    </comment>
    <comment ref="D100" authorId="0">
      <text>
        <r>
          <rPr>
            <sz val="10"/>
            <color rgb="FF000000"/>
            <rFont val="Arial"/>
          </rPr>
          <t>======
ID#AAAAT604ZGk
Clauber Bridi    (2022-01-06 19:49:13)
Informar o valor unitário diário do vale refeição, considerando o desconto aplicável ao funcionário, conforme Convenção Coletiva da categoria.</t>
        </r>
      </text>
    </comment>
    <comment ref="D101" authorId="0">
      <text>
        <r>
          <rPr>
            <sz val="10"/>
            <color rgb="FF000000"/>
            <rFont val="Arial"/>
          </rPr>
          <t>======
ID#AAAAT604ZGI
Clauber Bridi    (2022-01-06 19:49:13)
Informar o valor unitário diário do vale refeição, considerando o desconto aplicável ao funcionário, conforme Convenção Coletiva da categoria.</t>
        </r>
      </text>
    </comment>
    <comment ref="D106" authorId="0">
      <text>
        <r>
          <rPr>
            <sz val="10"/>
            <color rgb="FF000000"/>
            <rFont val="Arial"/>
          </rPr>
          <t>======
ID#AAAAT604ZC0
Clauber Bridi    (2022-01-06 19:49:13)
Informar o valor mensal do auxilio alimentação, considerando o desconto aplicável ao funcionário, conforme Convenção Coletiva da categoria</t>
        </r>
      </text>
    </comment>
    <comment ref="D107" authorId="0">
      <text>
        <r>
          <rPr>
            <sz val="10"/>
            <color rgb="FF000000"/>
            <rFont val="Arial"/>
          </rPr>
          <t>======
ID#AAAAT604ZEc
Clauber Bridi    (2022-01-06 19:49:13)
Informar o valor mensal do auxilio alimentação, considerando o desconto aplicável ao funcionário, conforme Convenção Coletiva da categoria</t>
        </r>
      </text>
    </comment>
    <comment ref="C117" authorId="0">
      <text>
        <r>
          <rPr>
            <sz val="10"/>
            <color rgb="FF000000"/>
            <rFont val="Arial"/>
          </rPr>
          <t>======
ID#AAAAT604ZIE
Clauber Bridi    (2022-01-06 19:49:13)
Informar a durabilidade estimada em meses, para cada EPI</t>
        </r>
      </text>
    </comment>
    <comment ref="D117" authorId="0">
      <text>
        <r>
          <rPr>
            <sz val="10"/>
            <color rgb="FF000000"/>
            <rFont val="Arial"/>
          </rPr>
          <t>======
ID#AAAAT604ZA4
Clauber Bridi    (2022-01-06 19:49:13)
Informar o valor unitário estimado para aquisição de cada EPI</t>
        </r>
      </text>
    </comment>
    <comment ref="C118" authorId="0">
      <text>
        <r>
          <rPr>
            <sz val="10"/>
            <color rgb="FF000000"/>
            <rFont val="Arial"/>
          </rPr>
          <t>======
ID#AAAAT604ZEk
Clauber Bridi    (2022-01-06 19:49:13)
Informar a durabilidade estimada em meses, para cada EPI</t>
        </r>
      </text>
    </comment>
    <comment ref="D118" authorId="0">
      <text>
        <r>
          <rPr>
            <sz val="10"/>
            <color rgb="FF000000"/>
            <rFont val="Arial"/>
          </rPr>
          <t>======
ID#AAAAT604ZGA
Clauber Bridi    (2022-01-06 19:49:13)
Informar o valor unitário estimado para aquisição de cada EPI</t>
        </r>
      </text>
    </comment>
    <comment ref="C119" authorId="0">
      <text>
        <r>
          <rPr>
            <sz val="10"/>
            <color rgb="FF000000"/>
            <rFont val="Arial"/>
          </rPr>
          <t>======
ID#AAAAT604ZFw
Clauber Bridi    (2022-01-06 19:49:13)
Informar a durabilidade estimada em meses, para cada EPI</t>
        </r>
      </text>
    </comment>
    <comment ref="D119" authorId="0">
      <text>
        <r>
          <rPr>
            <sz val="10"/>
            <color rgb="FF000000"/>
            <rFont val="Arial"/>
          </rPr>
          <t>======
ID#AAAAT604ZDs
Clauber Bridi    (2022-01-06 19:49:13)
Informar o valor unitário estimado para aquisição de cada EPI</t>
        </r>
      </text>
    </comment>
    <comment ref="C120" authorId="0">
      <text>
        <r>
          <rPr>
            <sz val="10"/>
            <color rgb="FF000000"/>
            <rFont val="Arial"/>
          </rPr>
          <t>======
ID#AAAAT604ZEM
Clauber Bridi    (2022-01-06 19:49:13)
Informar a durabilidade estimada em meses, para cada EPI</t>
        </r>
      </text>
    </comment>
    <comment ref="D120" authorId="0">
      <text>
        <r>
          <rPr>
            <sz val="10"/>
            <color rgb="FF000000"/>
            <rFont val="Arial"/>
          </rPr>
          <t>======
ID#AAAAT604ZEo
Clauber Bridi    (2022-01-06 19:49:13)
Informar o valor unitário estimado para aquisição de cada EPI</t>
        </r>
      </text>
    </comment>
    <comment ref="C121" authorId="0">
      <text>
        <r>
          <rPr>
            <sz val="10"/>
            <color rgb="FF000000"/>
            <rFont val="Arial"/>
          </rPr>
          <t>======
ID#AAAAT604ZF0
Clauber Bridi    (2022-01-06 19:49:13)
Informar a durabilidade estimada em meses, para cada EPI</t>
        </r>
      </text>
    </comment>
    <comment ref="D121" authorId="0">
      <text>
        <r>
          <rPr>
            <sz val="10"/>
            <color rgb="FF000000"/>
            <rFont val="Arial"/>
          </rPr>
          <t>======
ID#AAAAT604ZA8
Clauber Bridi    (2022-01-06 19:49:13)
Informar o valor unitário estimado para aquisição de cada EPI</t>
        </r>
      </text>
    </comment>
    <comment ref="C122" authorId="0">
      <text>
        <r>
          <rPr>
            <sz val="10"/>
            <color rgb="FF000000"/>
            <rFont val="Arial"/>
          </rPr>
          <t>======
ID#AAAAT604ZE4
Clauber Bridi    (2022-01-06 19:49:13)
Informar a durabilidade estimada em meses, para cada EPI</t>
        </r>
      </text>
    </comment>
    <comment ref="D122" authorId="0">
      <text>
        <r>
          <rPr>
            <sz val="10"/>
            <color rgb="FF000000"/>
            <rFont val="Arial"/>
          </rPr>
          <t>======
ID#AAAAT604ZII
Clauber Bridi    (2022-01-06 19:49:13)
Informar o valor unitário estimado para aquisição de cada EPI</t>
        </r>
      </text>
    </comment>
    <comment ref="C123" authorId="0">
      <text>
        <r>
          <rPr>
            <sz val="10"/>
            <color rgb="FF000000"/>
            <rFont val="Arial"/>
          </rPr>
          <t>======
ID#AAAAT604ZGs
Clauber Bridi    (2022-01-06 19:49:13)
Informar a durabilidade estimada em meses, para cada EPI</t>
        </r>
      </text>
    </comment>
    <comment ref="D123" authorId="0">
      <text>
        <r>
          <rPr>
            <sz val="10"/>
            <color rgb="FF000000"/>
            <rFont val="Arial"/>
          </rPr>
          <t>======
ID#AAAAT604ZGY
Clauber Bridi    (2022-01-06 19:49:13)
Informar o valor unitário estimado para aquisição de cada EPI</t>
        </r>
      </text>
    </comment>
    <comment ref="C124" authorId="0">
      <text>
        <r>
          <rPr>
            <sz val="10"/>
            <color rgb="FF000000"/>
            <rFont val="Arial"/>
          </rPr>
          <t>======
ID#AAAAT604ZCc
Clauber Bridi    (2022-01-06 19:49:13)
Informar a durabilidade estimada em meses, para cada EPI</t>
        </r>
      </text>
    </comment>
    <comment ref="D124" authorId="0">
      <text>
        <r>
          <rPr>
            <sz val="10"/>
            <color rgb="FF000000"/>
            <rFont val="Arial"/>
          </rPr>
          <t>======
ID#AAAAT604ZCM
Clauber Bridi    (2022-01-06 19:49:13)
Informar o valor unitário estimado para aquisição de cada EPI</t>
        </r>
      </text>
    </comment>
    <comment ref="C125" authorId="0">
      <text>
        <r>
          <rPr>
            <sz val="10"/>
            <color rgb="FF000000"/>
            <rFont val="Arial"/>
          </rPr>
          <t>======
ID#AAAAT604ZGE
Clauber Bridi    (2022-01-06 19:49:13)
Informar a durabilidade estimada em meses, para cada EPI</t>
        </r>
      </text>
    </comment>
    <comment ref="D125" authorId="0">
      <text>
        <r>
          <rPr>
            <sz val="10"/>
            <color rgb="FF000000"/>
            <rFont val="Arial"/>
          </rPr>
          <t>======
ID#AAAAT604ZEw
Clauber Bridi    (2022-01-06 19:49:13)
Informar o valor unitário estimado para aquisição de cada EPI</t>
        </r>
      </text>
    </comment>
    <comment ref="C126" authorId="0">
      <text>
        <r>
          <rPr>
            <sz val="10"/>
            <color rgb="FF000000"/>
            <rFont val="Arial"/>
          </rPr>
          <t>======
ID#AAAAT604ZF8
Clauber Bridi    (2022-01-06 19:49:13)
Informar a durabilidade estimada em meses, para cada EPI</t>
        </r>
      </text>
    </comment>
    <comment ref="D126" authorId="0">
      <text>
        <r>
          <rPr>
            <sz val="10"/>
            <color rgb="FF000000"/>
            <rFont val="Arial"/>
          </rPr>
          <t>======
ID#AAAAT604ZDg
Clauber Bridi    (2022-01-06 19:49:13)
Informar o valor unitário estimado para aquisição de cada EPI</t>
        </r>
      </text>
    </comment>
    <comment ref="D127" authorId="0">
      <text>
        <r>
          <rPr>
            <sz val="10"/>
            <color rgb="FF000000"/>
            <rFont val="Arial"/>
          </rPr>
          <t>======
ID#AAAAT604ZGQ
Clauber Bridi    (2022-01-06 19:49:13)
Informar o valor mensal de higienização de uniforme para 1 funcionário</t>
        </r>
      </text>
    </comment>
    <comment ref="C134" authorId="0">
      <text>
        <r>
          <rPr>
            <sz val="10"/>
            <color rgb="FF000000"/>
            <rFont val="Arial"/>
          </rPr>
          <t>======
ID#AAAAT604ZHs
Clauber Bridi    (2022-01-06 19:49:13)
Informar a durabilidade estimada em meses, para cada EPI</t>
        </r>
      </text>
    </comment>
    <comment ref="C135" authorId="0">
      <text>
        <r>
          <rPr>
            <sz val="10"/>
            <color rgb="FF000000"/>
            <rFont val="Arial"/>
          </rPr>
          <t>======
ID#AAAAT604ZFc
Clauber Bridi    (2022-01-06 19:49:13)
Informar a durabilidade estimada em meses, para cada EPI</t>
        </r>
      </text>
    </comment>
    <comment ref="C136" authorId="0">
      <text>
        <r>
          <rPr>
            <sz val="10"/>
            <color rgb="FF000000"/>
            <rFont val="Arial"/>
          </rPr>
          <t>======
ID#AAAAT604ZHw
Clauber Bridi    (2022-01-06 19:49:13)
Informar a durabilidade estimada em meses, para cada EPI</t>
        </r>
      </text>
    </comment>
    <comment ref="C137" authorId="0">
      <text>
        <r>
          <rPr>
            <sz val="10"/>
            <color rgb="FF000000"/>
            <rFont val="Arial"/>
          </rPr>
          <t>======
ID#AAAAT604ZDw
Clauber Bridi    (2022-01-06 19:49:13)
Informar a durabilidade estimada em meses, para cada EPI</t>
        </r>
      </text>
    </comment>
    <comment ref="C138" authorId="0">
      <text>
        <r>
          <rPr>
            <sz val="10"/>
            <color rgb="FF000000"/>
            <rFont val="Arial"/>
          </rPr>
          <t>======
ID#AAAAT604ZHY
Clauber Bridi    (2022-01-06 19:49:13)
Informar a durabilidade estimada em meses, para cada EPI</t>
        </r>
      </text>
    </comment>
    <comment ref="C139" authorId="0">
      <text>
        <r>
          <rPr>
            <sz val="10"/>
            <color rgb="FF000000"/>
            <rFont val="Arial"/>
          </rPr>
          <t>======
ID#AAAAT604ZHE
Clauber Bridi    (2022-01-06 19:49:13)
Informar a durabilidade estimada em meses, para cada EPI</t>
        </r>
      </text>
    </comment>
    <comment ref="D140" authorId="0">
      <text>
        <r>
          <rPr>
            <sz val="10"/>
            <color rgb="FF000000"/>
            <rFont val="Arial"/>
          </rPr>
          <t>======
ID#AAAAT604ZIc
Clauber Bridi    (2022-01-06 19:49:13)
Informar o valor mensal de higienização de uniforme para 1 funcionário</t>
        </r>
      </text>
    </comment>
    <comment ref="D152" authorId="0">
      <text>
        <r>
          <rPr>
            <sz val="10"/>
            <color rgb="FF000000"/>
            <rFont val="Arial"/>
          </rPr>
          <t>======
ID#AAAAT604ZD8
Clauber Bridi    (2022-01-06 19:49:13)
Informar o preço unitário do chassis do caminhão de coleta</t>
        </r>
      </text>
    </comment>
    <comment ref="C153" authorId="0">
      <text>
        <r>
          <rPr>
            <sz val="10"/>
            <color rgb="FF000000"/>
            <rFont val="Arial"/>
          </rPr>
          <t>======
ID#AAAAT604ZCk
Clauber Bridi    (2022-01-06 19:49:13)
Informar a vida útil estimada para o caminhão, em anos</t>
        </r>
      </text>
    </comment>
    <comment ref="C154" authorId="0">
      <text>
        <r>
          <rPr>
            <sz val="10"/>
            <color rgb="FF000000"/>
            <rFont val="Arial"/>
          </rPr>
          <t>======
ID#AAAAT604ZDY
Clauber Bridi    (2022-01-06 19:49:13)
Na elaboração do orçamento-base da licitação, informar 0 (zero). Na proposta da licitante, informar a idade do veículo proposto.</t>
        </r>
      </text>
    </comment>
    <comment ref="C155" authorId="0">
      <text>
        <r>
          <rPr>
            <sz val="10"/>
            <color rgb="FF000000"/>
            <rFont val="Arial"/>
          </rPr>
          <t>======
ID#AAAAT604ZDU
Clauber Bridi    (2022-01-06 19:49:13)
Informar o valor da depreciação do caminhão, adotando o valor sugerido pelo TCE ou outro valor estimado</t>
        </r>
      </text>
    </comment>
    <comment ref="D157" authorId="0">
      <text>
        <r>
          <rPr>
            <sz val="10"/>
            <color rgb="FF000000"/>
            <rFont val="Arial"/>
          </rPr>
          <t>======
ID#AAAAT604ZHU
Clauber Bridi    (2022-01-06 19:49:13)
Informar o preço unitário do equipamento compactador</t>
        </r>
      </text>
    </comment>
    <comment ref="C158" authorId="0">
      <text>
        <r>
          <rPr>
            <sz val="10"/>
            <color rgb="FF000000"/>
            <rFont val="Arial"/>
          </rPr>
          <t>======
ID#AAAAT604ZIg
Clauber Bridi    (2022-01-06 19:49:13)
Informar a vida útil estimada para o compactador, em anos</t>
        </r>
      </text>
    </comment>
    <comment ref="C159" authorId="0">
      <text>
        <r>
          <rPr>
            <sz val="10"/>
            <color rgb="FF000000"/>
            <rFont val="Arial"/>
          </rPr>
          <t>======
ID#AAAAT604ZBE
Clauber Bridi    (2022-01-06 19:49:13)
Na elaboração do orçamento-base da licitação, informar 0 (zero). Na proposta da licitante, informar a idade do compactador proposto.</t>
        </r>
      </text>
    </comment>
    <comment ref="C160" authorId="0">
      <text>
        <r>
          <rPr>
            <sz val="10"/>
            <color rgb="FF000000"/>
            <rFont val="Arial"/>
          </rPr>
          <t>======
ID#AAAAT604ZDM
Clauber Bridi    (2022-01-06 19:49:13)
Informar o valor da depreciação do compactador, adotando o valor sugerido pelo TCE ou outro valor estimado</t>
        </r>
      </text>
    </comment>
    <comment ref="C163" authorId="0">
      <text>
        <r>
          <rPr>
            <sz val="10"/>
            <color rgb="FF000000"/>
            <rFont val="Arial"/>
          </rPr>
          <t>======
ID#AAAAT604ZFs
Clauber Bridi    (2022-01-06 19:49:13)
Informar a quantidade de caminhões compactadores do respectivo modelo</t>
        </r>
      </text>
    </comment>
    <comment ref="C169" authorId="0">
      <text>
        <r>
          <rPr>
            <sz val="10"/>
            <color rgb="FF000000"/>
            <rFont val="Arial"/>
          </rPr>
          <t>======
ID#AAAAT604ZEg
Clauber Bridi    (2022-01-06 19:49:13)
Informar a taxa de juros anual para remuneração do capital. Recomenda-se o uso da Taxa SELIC</t>
        </r>
      </text>
    </comment>
    <comment ref="D219" authorId="0">
      <text>
        <r>
          <rPr>
            <sz val="10"/>
            <color rgb="FF000000"/>
            <rFont val="Arial"/>
          </rPr>
          <t>======
ID#AAAAT604ZEQ
Clauber Bridi    (2022-01-06 19:49:13)
Informar o valor do seguro obrigatório e licenciamento anual de um caminhão</t>
        </r>
      </text>
    </comment>
    <comment ref="D220" authorId="0">
      <text>
        <r>
          <rPr>
            <sz val="10"/>
            <color rgb="FF000000"/>
            <rFont val="Arial"/>
          </rPr>
          <t>======
ID#AAAAT604ZCU
Clauber Bridi    (2022-01-06 19:49:13)
Informar o valor do seguro contra terceiros de um caminhão, se houver previsão no Projeto Básico</t>
        </r>
      </text>
    </comment>
    <comment ref="B233" authorId="0">
      <text>
        <r>
          <rPr>
            <sz val="10"/>
            <color rgb="FF000000"/>
            <rFont val="Arial"/>
          </rPr>
          <t>======
ID#AAAAT604ZG0
Clauber Bridi    (2022-01-06 19:49:13)
Informar a quilometragem mensal percorrida, de acordo com o projeto básico</t>
        </r>
      </text>
    </comment>
    <comment ref="C236" authorId="0">
      <text>
        <r>
          <rPr>
            <sz val="10"/>
            <color rgb="FF000000"/>
            <rFont val="Arial"/>
          </rPr>
          <t>======
ID#AAAAT604ZB4
Clauber Bridi    (2022-01-06 19:49:13)
Informar o consumo estimado do veículo em km/l</t>
        </r>
      </text>
    </comment>
    <comment ref="D236" authorId="0">
      <text>
        <r>
          <rPr>
            <sz val="10"/>
            <color rgb="FF000000"/>
            <rFont val="Arial"/>
          </rPr>
          <t>======
ID#AAAAT604ZEE
Clauber Bridi    (2022-01-06 19:49:13)
Informar o preço unitário do combustivel</t>
        </r>
      </text>
    </comment>
    <comment ref="C238" authorId="0">
      <text>
        <r>
          <rPr>
            <sz val="10"/>
            <color rgb="FF000000"/>
            <rFont val="Arial"/>
          </rPr>
          <t>======
ID#AAAAT604ZHg
Clauber Bridi    (2022-01-06 19:49:13)
Informar o consumo de óleo do motor a cada 1000km</t>
        </r>
      </text>
    </comment>
    <comment ref="D238" authorId="0">
      <text>
        <r>
          <rPr>
            <sz val="10"/>
            <color rgb="FF000000"/>
            <rFont val="Arial"/>
          </rPr>
          <t>======
ID#AAAAT604ZFU
Clauber Bridi    (2022-01-06 19:49:13)
Informar o preço unitário do litro do óleo do motor</t>
        </r>
      </text>
    </comment>
    <comment ref="C240" authorId="0">
      <text>
        <r>
          <rPr>
            <sz val="10"/>
            <color rgb="FF000000"/>
            <rFont val="Arial"/>
          </rPr>
          <t>======
ID#AAAAT604ZFY
Clauber Bridi    (2022-01-06 19:49:13)
Informar o consumo de óleo da transmissão a cada 1000km</t>
        </r>
      </text>
    </comment>
    <comment ref="D240" authorId="0">
      <text>
        <r>
          <rPr>
            <sz val="10"/>
            <color rgb="FF000000"/>
            <rFont val="Arial"/>
          </rPr>
          <t>======
ID#AAAAT604ZFo
Clauber Bridi    (2022-01-06 19:49:13)
Informar o preço unitário do litro do óleo da transmissão</t>
        </r>
      </text>
    </comment>
    <comment ref="C242" authorId="0">
      <text>
        <r>
          <rPr>
            <sz val="10"/>
            <color rgb="FF000000"/>
            <rFont val="Arial"/>
          </rPr>
          <t>======
ID#AAAAT604ZEA
Clauber Bridi    (2022-01-06 19:49:13)
Informar o consumo de óleo hidráulico a cada 1000km</t>
        </r>
      </text>
    </comment>
    <comment ref="D242" authorId="0">
      <text>
        <r>
          <rPr>
            <sz val="10"/>
            <color rgb="FF000000"/>
            <rFont val="Arial"/>
          </rPr>
          <t>======
ID#AAAAT604ZFQ
Clauber Bridi    (2022-01-06 19:49:13)
Informar o preço unitário do litro do óleo hidráulico</t>
        </r>
      </text>
    </comment>
    <comment ref="C244" authorId="0">
      <text>
        <r>
          <rPr>
            <sz val="10"/>
            <color rgb="FF000000"/>
            <rFont val="Arial"/>
          </rPr>
          <t>======
ID#AAAAT604ZIo
Clauber Bridi    (2022-01-06 19:49:13)
Informar o consumo de graxa a cada 1000km</t>
        </r>
      </text>
    </comment>
    <comment ref="D244" authorId="0">
      <text>
        <r>
          <rPr>
            <sz val="10"/>
            <color rgb="FF000000"/>
            <rFont val="Arial"/>
          </rPr>
          <t>======
ID#AAAAT604ZD0
Clauber Bridi    (2022-01-06 19:49:13)
Informar o preço unitário do litro da graxa</t>
        </r>
      </text>
    </comment>
    <comment ref="D283" authorId="0">
      <text>
        <r>
          <rPr>
            <sz val="10"/>
            <color rgb="FF000000"/>
            <rFont val="Arial"/>
          </rPr>
          <t>======
ID#AAAAT604ZGU
Clauber Bridi    (2022-01-06 19:49:13)
Informar o custo de manutenção em R$/km rodado</t>
        </r>
      </text>
    </comment>
    <comment ref="C288" authorId="0">
      <text>
        <r>
          <rPr>
            <sz val="10"/>
            <color rgb="FF000000"/>
            <rFont val="Arial"/>
          </rPr>
          <t>======
ID#AAAAT604ZH4
Clauber Bridi    (2022-01-06 19:49:13)
Informar a quantidade de pneus novos de 1 caminhão</t>
        </r>
      </text>
    </comment>
    <comment ref="D288" authorId="0">
      <text>
        <r>
          <rPr>
            <sz val="10"/>
            <color rgb="FF000000"/>
            <rFont val="Arial"/>
          </rPr>
          <t>======
ID#AAAAT604ZFg
Clauber Bridi    (2022-01-06 19:49:13)
Informar o preço unitário de cada pneu</t>
        </r>
      </text>
    </comment>
    <comment ref="C289" authorId="0">
      <text>
        <r>
          <rPr>
            <sz val="10"/>
            <color rgb="FF000000"/>
            <rFont val="Arial"/>
          </rPr>
          <t>======
ID#AAAAT604ZDo
Clauber Bridi    (2022-01-06 19:49:13)
Informar o número de recapagens por pneu</t>
        </r>
      </text>
    </comment>
    <comment ref="D290" authorId="0">
      <text>
        <r>
          <rPr>
            <sz val="10"/>
            <color rgb="FF000000"/>
            <rFont val="Arial"/>
          </rPr>
          <t>======
ID#AAAAT604ZGc
Clauber Bridi    (2022-01-06 19:49:13)
Informar o preço unitário de cada recapagem</t>
        </r>
      </text>
    </comment>
    <comment ref="C291" authorId="0">
      <text>
        <r>
          <rPr>
            <sz val="10"/>
            <color rgb="FF000000"/>
            <rFont val="Arial"/>
          </rPr>
          <t>======
ID#AAAAT604ZA0
Clauber Bridi    (2022-01-06 19:49:13)
Informar a durabilidade média dos pneus considerando todas as recapagens, em km</t>
        </r>
      </text>
    </comment>
    <comment ref="C308" authorId="0">
      <text>
        <r>
          <rPr>
            <sz val="10"/>
            <color rgb="FF000000"/>
            <rFont val="Arial"/>
          </rPr>
          <t>======
ID#AAAAT604ZB0
Clauber Bridi    (2022-01-06 19:49:13)
Informar a quantidade estimada por mês. Por exemplo, se a durabilidade estimada é de 6 meses, informar 1/6; se a durabilidade estimada é de 3 meses informar 1/3, etc..</t>
        </r>
      </text>
    </comment>
    <comment ref="D308" authorId="0">
      <text>
        <r>
          <rPr>
            <sz val="10"/>
            <color rgb="FF000000"/>
            <rFont val="Arial"/>
          </rPr>
          <t>======
ID#AAAAT604ZIM
Clauber Bridi    (2022-01-06 19:49:13)
Informar o valor unitário estimado para aquisição de cada material</t>
        </r>
      </text>
    </comment>
    <comment ref="C309" authorId="0">
      <text>
        <r>
          <rPr>
            <sz val="10"/>
            <color rgb="FF000000"/>
            <rFont val="Arial"/>
          </rPr>
          <t>======
ID#AAAAT604ZCI
Clauber Bridi    (2022-01-06 19:49:13)
Informar a quantidade estimada por mês. Por exemplo, se a durabilidade estimada é de 6 meses, informar 1/6; se a durabilidade estimada é de 3 meses informar 1/3, etc..</t>
        </r>
      </text>
    </comment>
    <comment ref="D309" authorId="0">
      <text>
        <r>
          <rPr>
            <sz val="10"/>
            <color rgb="FF000000"/>
            <rFont val="Arial"/>
          </rPr>
          <t>======
ID#AAAAT604ZCo
Clauber Bridi    (2022-01-06 19:49:13)
Informar o valor unitário estimado para aquisição de cada material</t>
        </r>
      </text>
    </comment>
    <comment ref="C310" authorId="0">
      <text>
        <r>
          <rPr>
            <sz val="10"/>
            <color rgb="FF000000"/>
            <rFont val="Arial"/>
          </rPr>
          <t>======
ID#AAAAT604ZEs
Clauber Bridi    (2022-01-06 19:49:13)
Informar a quantidade estimada por mês. Por exemplo, se a durabilidade estimada é de 6 meses, informar 1/6; se a durabilidade estimada é de 3 meses informar 1/3, etc..</t>
        </r>
      </text>
    </comment>
    <comment ref="D310" authorId="0">
      <text>
        <r>
          <rPr>
            <sz val="10"/>
            <color rgb="FF000000"/>
            <rFont val="Arial"/>
          </rPr>
          <t>======
ID#AAAAT604ZH8
Clauber Bridi    (2022-01-06 19:49:13)
Informar o valor unitário estimado para aquisição de cada material</t>
        </r>
      </text>
    </comment>
    <comment ref="C311" authorId="0">
      <text>
        <r>
          <rPr>
            <sz val="10"/>
            <color rgb="FF000000"/>
            <rFont val="Arial"/>
          </rPr>
          <t>======
ID#AAAAT604ZIA
Clauber Bridi    (2022-01-06 19:49:13)
Informar a quantidade estimada por mês. Por exemplo, se a durabilidade estimada é de 6 meses, informar 1/6; se a durabilidade estimada é de 3 meses informar 1/3, etc..</t>
        </r>
      </text>
    </comment>
    <comment ref="D311" authorId="0">
      <text>
        <r>
          <rPr>
            <sz val="10"/>
            <color rgb="FF000000"/>
            <rFont val="Arial"/>
          </rPr>
          <t>======
ID#AAAAT604ZBA
Clauber Bridi    (2022-01-06 19:49:13)
Informar o valor unitário estimado para aquisição de cada material</t>
        </r>
      </text>
    </comment>
    <comment ref="C312" authorId="0">
      <text>
        <r>
          <rPr>
            <sz val="10"/>
            <color rgb="FF000000"/>
            <rFont val="Arial"/>
          </rPr>
          <t>======
ID#AAAAT604ZF4
Clauber Bridi    (2022-01-06 19:49:13)
Informar a quantidade estimada por mês. Por exemplo, se a durabilidade estimada é de 6 meses, informar 1/6; se a durabilidade estimada é de 3 meses informar 1/3, etc..</t>
        </r>
      </text>
    </comment>
    <comment ref="D312" authorId="0">
      <text>
        <r>
          <rPr>
            <sz val="10"/>
            <color rgb="FF000000"/>
            <rFont val="Arial"/>
          </rPr>
          <t>======
ID#AAAAT604ZGw
Clauber Bridi    (2022-01-06 19:49:13)
Informar o valor unitário estimado para aquisição de cada material</t>
        </r>
      </text>
    </comment>
    <comment ref="A317" authorId="0">
      <text>
        <r>
          <rPr>
            <sz val="10"/>
            <color rgb="FF000000"/>
            <rFont val="Arial"/>
          </rPr>
          <t>======
ID#AAAAT604ZC4
Clauber Bridi    (2022-01-06 19:49:13)
Especificar somente quando for exigido no Projeto Básico</t>
        </r>
      </text>
    </comment>
    <comment ref="D320" authorId="0">
      <text>
        <r>
          <rPr>
            <sz val="10"/>
            <color rgb="FF000000"/>
            <rFont val="Arial"/>
          </rPr>
          <t>======
ID#AAAAT604ZH0
Clauber Bridi    (2022-01-06 19:49:13)
Informar o valor total para instalação do equipamento de monitoramento da frota, se houver previsão no Projeto Básico</t>
        </r>
      </text>
    </comment>
    <comment ref="D322" authorId="0">
      <text>
        <r>
          <rPr>
            <sz val="10"/>
            <color rgb="FF000000"/>
            <rFont val="Arial"/>
          </rPr>
          <t>======
ID#AAAAT604ZDI
Clauber Bridi    (2022-01-06 19:49:13)
Informar o valor unitário mensal para manutenção dos equipamentos de monitoramento</t>
        </r>
      </text>
    </comment>
    <comment ref="C355" authorId="0">
      <text>
        <r>
          <rPr>
            <sz val="10"/>
            <color rgb="FF000000"/>
            <rFont val="Arial"/>
          </rPr>
          <t>======
ID#AAAAT604ZDc
Clauber Bridi    (2022-01-06 19:49:13)
Preencher a aba 4.BDI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i8Vb3AfZc8NIB0z5WxkOPlZZbK1w=="/>
    </ext>
  </extLst>
</comments>
</file>

<file path=xl/comments2.xml><?xml version="1.0" encoding="utf-8"?>
<comments xmlns="http://schemas.openxmlformats.org/spreadsheetml/2006/main">
  <authors>
    <author/>
  </authors>
  <commentList>
    <comment ref="C6" authorId="0">
      <text>
        <r>
          <rPr>
            <sz val="10"/>
            <color rgb="FF000000"/>
            <rFont val="Arial"/>
          </rPr>
          <t>======
ID#AAAAT604ZGg
Clauber Bridi    (2022-01-06 19:49:13)
Informar o % de Administração Central estimado</t>
        </r>
      </text>
    </comment>
    <comment ref="C7" authorId="0">
      <text>
        <r>
          <rPr>
            <sz val="10"/>
            <color rgb="FF000000"/>
            <rFont val="Arial"/>
          </rPr>
          <t>======
ID#AAAAT604ZFA
Clauber Bridi    (2022-01-06 19:49:13)
Informar o % de Seguros, Riscos e Garantia estimado</t>
        </r>
      </text>
    </comment>
    <comment ref="C8" authorId="0">
      <text>
        <r>
          <rPr>
            <sz val="10"/>
            <color rgb="FF000000"/>
            <rFont val="Arial"/>
          </rPr>
          <t>======
ID#AAAAT604ZE0
Clauber Bridi    (2022-01-06 19:49:13)
Informar o % de Lucro estimado</t>
        </r>
      </text>
    </comment>
    <comment ref="E9" authorId="0">
      <text>
        <r>
          <rPr>
            <sz val="10"/>
            <color rgb="FF000000"/>
            <rFont val="Arial"/>
          </rPr>
          <t>======
ID#AAAAT604ZIs
Clauber Bridi    (2022-01-06 19:49:13)
Informar o valor anual da taxa financeira, em percentual. Admite-se utilizar a SELIC</t>
        </r>
      </text>
    </comment>
    <comment ref="C10" authorId="0">
      <text>
        <r>
          <rPr>
            <sz val="10"/>
            <color rgb="FF000000"/>
            <rFont val="Arial"/>
          </rPr>
          <t>======
ID#AAAAT604ZDQ
Clauber Bridi    (2022-01-06 19:49:13)
Informar o percentual de ISS, de acordo com a legislação tributária do município onde serão prestados os serviços. De 2% até o limite de 5%.</t>
        </r>
      </text>
    </comment>
    <comment ref="E10" authorId="0">
      <text>
        <r>
          <rPr>
            <sz val="10"/>
            <color rgb="FF000000"/>
            <rFont val="Arial"/>
          </rPr>
          <t>======
ID#AAAAT604ZBY
Clauber Bridi    (2022-01-06 19:49:13)
Informar a média de dias úteis entre data de pagamento prevista no contrato e a data final do período de adimplemento da parcela</t>
        </r>
      </text>
    </comment>
    <comment ref="C11" authorId="0">
      <text>
        <r>
          <rPr>
            <sz val="10"/>
            <color rgb="FF000000"/>
            <rFont val="Arial"/>
          </rPr>
          <t>======
ID#AAAAT604ZHc
Clauber Bridi    (2022-01-06 19:49:13)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hylrLagNlRLB8n0hS8F9n7aKGfWw=="/>
    </ext>
  </extLst>
</comments>
</file>

<file path=xl/comments3.xml><?xml version="1.0" encoding="utf-8"?>
<comments xmlns="http://schemas.openxmlformats.org/spreadsheetml/2006/main">
  <authors>
    <author/>
  </authors>
  <commentList>
    <comment ref="C5" authorId="0">
      <text>
        <r>
          <rPr>
            <sz val="10"/>
            <color rgb="FF000000"/>
            <rFont val="Arial"/>
          </rPr>
          <t>======
ID#AAAAT604ZHA
cbridi    (2022-01-06 19:49:13)
Informar a população do município a ser atendida</t>
        </r>
      </text>
    </comment>
    <comment ref="C6" authorId="0">
      <text>
        <r>
          <rPr>
            <sz val="10"/>
            <color rgb="FF000000"/>
            <rFont val="Arial"/>
          </rPr>
          <t>======
ID#AAAAT604ZBI
Clauber Bridi    (2022-01-06 19:49:13)
Caso o município possua informações de pesagem, ajustar com o valor da geração média per capita realizada nos últimos 12 meses</t>
        </r>
      </text>
    </comment>
    <comment ref="C7" authorId="0">
      <text>
        <r>
          <rPr>
            <sz val="10"/>
            <color rgb="FF000000"/>
            <rFont val="Arial"/>
          </rPr>
          <t>======
ID#AAAAT604ZCE
Omar    (2022-01-06 19:49:13)
retorna a geração diária a ser recolhida</t>
        </r>
      </text>
    </comment>
    <comment ref="C9" authorId="0">
      <text>
        <r>
          <rPr>
            <sz val="10"/>
            <color rgb="FF000000"/>
            <rFont val="Arial"/>
          </rPr>
          <t>======
ID#AAAAT604ZIw
cbridi    (2022-01-06 19:49:13)
Informe o número de dias de coleta por semana</t>
        </r>
      </text>
    </comment>
    <comment ref="C12" authorId="0">
      <text>
        <r>
          <rPr>
            <sz val="10"/>
            <color rgb="FF000000"/>
            <rFont val="Arial"/>
          </rPr>
          <t>======
ID#AAAAT604ZD4
cbridi    (2022-01-06 19:49:13)
Informar 1 para caminhão toco; Informar 2 para caminhão truck</t>
        </r>
      </text>
    </comment>
    <comment ref="C13" authorId="0">
      <text>
        <r>
          <rPr>
            <sz val="10"/>
            <color rgb="FF000000"/>
            <rFont val="Arial"/>
          </rPr>
          <t>======
ID#AAAAT604ZBc
cbridi    (2022-01-06 19:49:13)
Informar a capacidade do compactador em m³</t>
        </r>
      </text>
    </comment>
    <comment ref="C16" authorId="0">
      <text>
        <r>
          <rPr>
            <sz val="10"/>
            <color rgb="FF000000"/>
            <rFont val="Arial"/>
          </rPr>
          <t>======
ID#AAAAT604ZEU
Clauber Bridi    (2022-01-06 19:49:13)
Informar o número de percursos de coleta (cargas) que cada caminhão realiza por dia, considerando todos os turnos de trabalho.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ixhlKxmqs4+8/UG1pav3gn1CUUTA=="/>
    </ext>
  </extLst>
</comments>
</file>

<file path=xl/sharedStrings.xml><?xml version="1.0" encoding="utf-8"?>
<sst xmlns="http://schemas.openxmlformats.org/spreadsheetml/2006/main" count="764" uniqueCount="337">
  <si>
    <t>%</t>
  </si>
  <si>
    <t>Quantitativos</t>
  </si>
  <si>
    <t>Mão-de-obra</t>
  </si>
  <si>
    <t>Quantidade</t>
  </si>
  <si>
    <t>Total de mão-de-obra (postos de trabalho)</t>
  </si>
  <si>
    <t>Veículos e Equipamentos</t>
  </si>
  <si>
    <t>3.1. Veículo Coletor Compactado 15m3</t>
  </si>
  <si>
    <t>3.1.3. Veículo Coleta Seletiva</t>
  </si>
  <si>
    <t>Fator de utilização (FU) - Coleta Regular</t>
  </si>
  <si>
    <t>Fator de utilização (FU) - Coleta Seletiva</t>
  </si>
  <si>
    <t>1. Mão-de-obra</t>
  </si>
  <si>
    <t>1.1. Coletor Turno Dia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</si>
  <si>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</si>
  <si>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</si>
  <si>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</si>
  <si>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</si>
  <si>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</si>
  <si>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</t>
  </si>
  <si>
    <t>mês</t>
  </si>
  <si>
    <t>Horas Extras (100%)</t>
  </si>
  <si>
    <t>hora</t>
  </si>
  <si>
    <t>Horas Extras (50%)</t>
  </si>
  <si>
    <t>Descanso Semanal Remunerado (DSR) - hora extra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</si>
  <si>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</si>
  <si>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</si>
  <si>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</si>
  <si>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</si>
  <si>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</si>
  <si>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</si>
  <si>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</si>
  <si>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</si>
  <si>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</si>
  <si>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</si>
  <si>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Adicional Noturno</t>
  </si>
  <si>
    <t>horas trabalhadas</t>
  </si>
  <si>
    <t>hora contabilizada</t>
  </si>
  <si>
    <t>Horas Extras Noturnas (100%)</t>
  </si>
  <si>
    <t>Horas Extras Noturnas (50%)</t>
  </si>
  <si>
    <t>1.3. Motorista Turno do Dia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</si>
  <si>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</si>
  <si>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</si>
  <si>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</si>
  <si>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</si>
  <si>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</si>
  <si>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</si>
  <si>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</si>
  <si>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1.5.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</si>
  <si>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</si>
  <si>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</si>
  <si>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</si>
  <si>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</si>
  <si>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</si>
  <si>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</si>
  <si>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</si>
  <si>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</si>
  <si>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</si>
  <si>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</si>
  <si>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1.7.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</si>
  <si>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</si>
  <si>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</si>
  <si>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</si>
  <si>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 para Coletor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</si>
  <si>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</si>
  <si>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</si>
  <si>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</si>
  <si>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</si>
  <si>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</si>
  <si>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</si>
  <si>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</si>
  <si>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</si>
  <si>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</si>
  <si>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</si>
  <si>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Colete reflexivo</t>
  </si>
  <si>
    <t>Luva de proteção</t>
  </si>
  <si>
    <t>Protetor solar FPS 30</t>
  </si>
  <si>
    <t>frasco 120g</t>
  </si>
  <si>
    <t>Higienização de uniformes e EPIs</t>
  </si>
  <si>
    <t>R$ mensal</t>
  </si>
  <si>
    <t>2.2. Uniformes e EPIs para demais categorias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</si>
  <si>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</si>
  <si>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Uniformes e EPIs (R$/mês)</t>
  </si>
  <si>
    <t>3. Veículos e Equipamentos</t>
  </si>
  <si>
    <r>
      <rPr>
        <sz val="10"/>
        <color theme="1"/>
        <rFont val="Arial"/>
      </rPr>
      <t>3.1. Veículo Coletor Compactador</t>
    </r>
    <r>
      <rPr>
        <sz val="10"/>
        <color theme="1"/>
        <rFont val="Arial"/>
      </rPr>
      <t xml:space="preserve"> 15</t>
    </r>
    <r>
      <rPr>
        <sz val="10"/>
        <color theme="1"/>
        <rFont val="Arial"/>
      </rPr>
      <t xml:space="preserve"> m³ e Veículo da Coleta Seletiva</t>
    </r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</si>
  <si>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</si>
  <si>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</si>
  <si>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</si>
  <si>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</si>
  <si>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</si>
  <si>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</si>
  <si>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</si>
  <si>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</si>
  <si>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</si>
  <si>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</si>
  <si>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</si>
  <si>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</si>
  <si>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</si>
  <si>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</si>
  <si>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</si>
  <si>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</si>
  <si>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</si>
  <si>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</si>
  <si>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</si>
  <si>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</si>
  <si>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</si>
  <si>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</si>
  <si>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</si>
  <si>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</si>
  <si>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</si>
  <si>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</si>
  <si>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r>
      <rPr>
        <sz val="8"/>
        <color theme="1"/>
        <rFont val="Arial"/>
      </rPr>
      <t xml:space="preserve">Taxa SELIC em 07/02/2022 - </t>
    </r>
    <r>
      <rPr>
        <u/>
        <sz val="8"/>
        <color rgb="FF1155CC"/>
        <rFont val="Arial"/>
      </rPr>
      <t>https://www.bcb.gov.br/controleinflacao/taxaselic</t>
    </r>
  </si>
  <si>
    <t>Veículo Coleta Seletiva</t>
  </si>
  <si>
    <t>3.1.3.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</si>
  <si>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</si>
  <si>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3.1.4.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</si>
  <si>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</si>
  <si>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3.1.3. Impostos e Seguros - Coleta Regular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</si>
  <si>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</si>
  <si>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</si>
  <si>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</si>
  <si>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Seguro contra terceiros</t>
  </si>
  <si>
    <t>Impostos e seguros mensais</t>
  </si>
  <si>
    <t>3.1.3. Impostos e Seguros - Coleta Seletiva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</si>
  <si>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</si>
  <si>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3.1.4. Consumos</t>
  </si>
  <si>
    <t>3.1.4.1 Coleta regular</t>
  </si>
  <si>
    <t>Quilometragem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</si>
  <si>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</si>
  <si>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</si>
  <si>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</si>
  <si>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</si>
  <si>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</si>
  <si>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</si>
  <si>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</si>
  <si>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</si>
  <si>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</si>
  <si>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</si>
  <si>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</si>
  <si>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</si>
  <si>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</si>
  <si>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</si>
  <si>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</si>
  <si>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</si>
  <si>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</si>
  <si>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</si>
  <si>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3.1.4.2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</si>
  <si>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</si>
  <si>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3.1.4.3 Coleta Seletiva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</si>
  <si>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</si>
  <si>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</si>
  <si>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</si>
  <si>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</si>
  <si>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3.1.6. Pneus - Coleta regular 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</si>
  <si>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</si>
  <si>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 275/80 R22,5</t>
  </si>
  <si>
    <t>Número de recapagens por pneu</t>
  </si>
  <si>
    <t>Custo de recapagem</t>
  </si>
  <si>
    <t>Custo jg. compl. + 2 recap./ km rodado</t>
  </si>
  <si>
    <t>km/jogo</t>
  </si>
  <si>
    <t>Custo mensal com pneus</t>
  </si>
  <si>
    <t>3.1.7. Pneus - Coleta Seletiva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</si>
  <si>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</si>
  <si>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Veículos e Equipamentos (R$/mês)</t>
  </si>
  <si>
    <t>4. Ferramentas e Materiais de 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</si>
  <si>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</si>
  <si>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</si>
  <si>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</si>
  <si>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</si>
  <si>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</si>
  <si>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</si>
  <si>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</si>
  <si>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</si>
  <si>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</si>
  <si>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t>Coleta Regular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</si>
  <si>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</si>
  <si>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</si>
  <si>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</si>
  <si>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</si>
  <si>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</si>
  <si>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Sistema de câmera e campainha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</si>
  <si>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</si>
  <si>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 xml:space="preserve">Implantação dos equipamentos </t>
  </si>
  <si>
    <t>Manutenção dos equipamentos</t>
  </si>
  <si>
    <t>Coleta Seletiva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</si>
  <si>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</si>
  <si>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</si>
  <si>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Monitoramento da Frota (R$/mês)</t>
  </si>
  <si>
    <t>CUSTO TOTAL MENSAL COM DESPESAS OPERACIONAIS (R$/mês)</t>
  </si>
  <si>
    <t>6.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</si>
  <si>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</si>
  <si>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</si>
  <si>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</si>
  <si>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</si>
  <si>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</si>
  <si>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</si>
  <si>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</si>
  <si>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</si>
  <si>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</si>
  <si>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</si>
  <si>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</si>
  <si>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</si>
  <si>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</si>
  <si>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</si>
  <si>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</si>
  <si>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</si>
  <si>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</si>
  <si>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</si>
  <si>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</si>
  <si>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</si>
  <si>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</si>
  <si>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</si>
  <si>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</si>
  <si>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</si>
  <si>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</si>
  <si>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</si>
  <si>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</si>
  <si>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</si>
  <si>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</si>
  <si>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</si>
  <si>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</si>
  <si>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</si>
  <si>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</si>
  <si>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</si>
  <si>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</si>
  <si>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</si>
  <si>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</si>
  <si>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</si>
  <si>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</si>
  <si>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</si>
  <si>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</si>
  <si>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</si>
  <si>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</si>
  <si>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</si>
  <si>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</si>
  <si>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</si>
  <si>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</si>
  <si>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</si>
  <si>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</si>
  <si>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</si>
  <si>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</si>
  <si>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</si>
  <si>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</si>
  <si>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</si>
  <si>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</si>
  <si>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</si>
  <si>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</si>
  <si>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</si>
  <si>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</si>
  <si>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DOS EMPREGADOS NO SETOR DE COLETA DE RSU</t>
  </si>
  <si>
    <t>Tendo em vista que o CAGED foi descontinuado em janeiro de 2020, esta planilha foi atualizada até 31/12/2019.</t>
  </si>
  <si>
    <t>Preencha as células em amarelo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</si>
  <si>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</si>
  <si>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</si>
  <si>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</si>
  <si>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</si>
  <si>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</si>
  <si>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</si>
  <si>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</si>
  <si>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</si>
  <si>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</si>
  <si>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</si>
  <si>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</si>
  <si>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</si>
  <si>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</si>
  <si>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</si>
  <si>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</si>
  <si>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</si>
  <si>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</si>
  <si>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</si>
  <si>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</si>
  <si>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</si>
  <si>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</si>
  <si>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</si>
  <si>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</si>
  <si>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</si>
  <si>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</si>
  <si>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</si>
  <si>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</si>
  <si>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</si>
  <si>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Ajustado, de acordo com a nova Lei Federal nº 13.932/2019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</si>
  <si>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</si>
  <si>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</si>
  <si>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</si>
  <si>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</si>
  <si>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</si>
  <si>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</si>
  <si>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</si>
  <si>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</si>
  <si>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</si>
  <si>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</si>
  <si>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</si>
  <si>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</si>
  <si>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</si>
  <si>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</si>
  <si>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</si>
  <si>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</si>
  <si>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</si>
  <si>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</si>
  <si>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</si>
  <si>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</si>
  <si>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</si>
  <si>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r>
      <rPr>
        <sz val="8"/>
        <color theme="1"/>
        <rFont val="Arial"/>
      </rPr>
      <t xml:space="preserve">Taxa SELIC em 07/02/2022 - </t>
    </r>
    <r>
      <rPr>
        <u/>
        <sz val="8"/>
        <color rgb="FF1155CC"/>
        <rFont val="Arial"/>
      </rPr>
      <t>https://www.bcb.gov.br/controleinflacao/taxaselic</t>
    </r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</si>
  <si>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</si>
  <si>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</si>
  <si>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</si>
  <si>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</si>
  <si>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</si>
  <si>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</si>
  <si>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</si>
  <si>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</si>
  <si>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</si>
  <si>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</si>
  <si>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</si>
  <si>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</si>
  <si>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</si>
  <si>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</si>
  <si>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</si>
  <si>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</si>
  <si>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</si>
  <si>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</si>
  <si>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</si>
  <si>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</si>
  <si>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</si>
  <si>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</si>
  <si>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</si>
  <si>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</si>
  <si>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</si>
  <si>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</si>
  <si>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</si>
  <si>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</si>
  <si>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</si>
  <si>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</si>
  <si>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</si>
  <si>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</si>
  <si>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</si>
  <si>
    <t>Subtotal (6hrs)</t>
  </si>
  <si>
    <t>JANEIRO - 2024</t>
  </si>
  <si>
    <t>MINUTA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</si>
</sst>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"/>
    <numFmt numFmtId="167" formatCode="_(* #,##0.000_);_(* \(#,##0.000\);_(* &quot;-&quot;??_);_(@_)"/>
    <numFmt numFmtId="168" formatCode="0.0000"/>
    <numFmt numFmtId="169" formatCode="_-* #,##0.000_-;\-* #,##0.000_-;_-* &quot;-&quot;??_-;_-@"/>
    <numFmt numFmtId="170" formatCode="_-* #,##0.00_-;\-* #,##0.00_-;_-* &quot;-&quot;?_-;_-@"/>
    <numFmt numFmtId="171" formatCode="_-* #,##0_-;\-* #,##0_-;_-* &quot;-&quot;?_-;_-@"/>
  </numFmts>
  <fonts count="31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10"/>
      <color theme="1"/>
      <name val="Calibri"/>
    </font>
    <font>
      <sz val="8"/>
      <color theme="1"/>
      <name val="Arial"/>
    </font>
    <font>
      <u/>
      <sz val="10"/>
      <color rgb="FF0000FF"/>
      <name val="Arial"/>
    </font>
    <font>
      <u/>
      <sz val="8"/>
      <color theme="1"/>
      <name val="Arial"/>
    </font>
    <font>
      <sz val="9"/>
      <color rgb="FF042254"/>
      <name val="Verdana"/>
    </font>
    <font>
      <b/>
      <i/>
      <sz val="10"/>
      <color theme="1"/>
      <name val="Arial"/>
    </font>
    <font>
      <sz val="9"/>
      <color theme="1"/>
      <name val="Arial"/>
    </font>
    <font>
      <i/>
      <sz val="10"/>
      <color theme="1"/>
      <name val="Arial"/>
    </font>
    <font>
      <sz val="10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2"/>
      <color theme="1"/>
      <name val="Arial"/>
    </font>
    <font>
      <b/>
      <u/>
      <sz val="9"/>
      <color theme="1"/>
      <name val="Arial"/>
    </font>
    <font>
      <u/>
      <sz val="8"/>
      <color rgb="FF1155CC"/>
      <name val="Arial"/>
    </font>
    <font>
      <vertAlign val="subscript"/>
      <sz val="12"/>
      <color rgb="FF000000"/>
      <name val="Arial"/>
    </font>
    <font>
      <sz val="12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29" fillId="0" borderId="0" applyFont="0" applyFill="0" applyBorder="0" applyAlignment="0" applyProtection="0"/>
  </cellStyleXfs>
  <cellXfs count="272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" fontId="1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vertical="center"/>
    </xf>
    <xf numFmtId="4" fontId="7" fillId="0" borderId="22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" fontId="7" fillId="0" borderId="2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27" xfId="0" applyNumberFormat="1" applyFont="1" applyBorder="1" applyAlignment="1">
      <alignment vertical="center"/>
    </xf>
    <xf numFmtId="1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7" fillId="0" borderId="6" xfId="0" applyNumberFormat="1" applyFont="1" applyBorder="1" applyAlignment="1">
      <alignment vertical="center"/>
    </xf>
    <xf numFmtId="9" fontId="7" fillId="3" borderId="31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64" fontId="8" fillId="4" borderId="33" xfId="0" applyNumberFormat="1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/>
    <xf numFmtId="0" fontId="1" fillId="0" borderId="34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164" fontId="1" fillId="3" borderId="35" xfId="0" applyNumberFormat="1" applyFont="1" applyFill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4" xfId="0" applyNumberFormat="1" applyFont="1" applyBorder="1" applyAlignment="1">
      <alignment vertical="center"/>
    </xf>
    <xf numFmtId="164" fontId="7" fillId="4" borderId="31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1" fillId="3" borderId="14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1" fillId="0" borderId="14" xfId="0" applyNumberFormat="1" applyFont="1" applyBorder="1" applyAlignment="1">
      <alignment horizontal="center" vertical="center"/>
    </xf>
    <xf numFmtId="164" fontId="1" fillId="3" borderId="37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164" fontId="7" fillId="4" borderId="38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0" fontId="8" fillId="4" borderId="33" xfId="0" applyFont="1" applyFill="1" applyBorder="1" applyAlignment="1">
      <alignment horizontal="center" vertical="center" wrapText="1"/>
    </xf>
    <xf numFmtId="13" fontId="1" fillId="3" borderId="14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/>
    <xf numFmtId="1" fontId="1" fillId="0" borderId="1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4" borderId="3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1" fillId="5" borderId="14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164" fontId="8" fillId="4" borderId="4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3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3" borderId="14" xfId="0" applyNumberFormat="1" applyFont="1" applyFill="1" applyBorder="1" applyAlignment="1">
      <alignment vertical="center"/>
    </xf>
    <xf numFmtId="4" fontId="1" fillId="3" borderId="35" xfId="0" applyNumberFormat="1" applyFont="1" applyFill="1" applyBorder="1" applyAlignment="1">
      <alignment horizontal="center" vertical="center"/>
    </xf>
    <xf numFmtId="167" fontId="1" fillId="3" borderId="35" xfId="0" applyNumberFormat="1" applyFont="1" applyFill="1" applyBorder="1" applyAlignment="1">
      <alignment horizontal="center" vertical="center"/>
    </xf>
    <xf numFmtId="167" fontId="1" fillId="0" borderId="34" xfId="0" applyNumberFormat="1" applyFont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4" fontId="13" fillId="6" borderId="0" xfId="0" applyNumberFormat="1" applyFont="1" applyFill="1" applyAlignment="1">
      <alignment horizontal="center"/>
    </xf>
    <xf numFmtId="165" fontId="7" fillId="0" borderId="14" xfId="0" applyNumberFormat="1" applyFont="1" applyBorder="1" applyAlignment="1">
      <alignment horizontal="center" vertical="center"/>
    </xf>
    <xf numFmtId="167" fontId="7" fillId="0" borderId="1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3" fontId="1" fillId="3" borderId="14" xfId="0" applyNumberFormat="1" applyFont="1" applyFill="1" applyBorder="1" applyAlignment="1">
      <alignment horizontal="center" vertical="center"/>
    </xf>
    <xf numFmtId="13" fontId="1" fillId="3" borderId="14" xfId="0" applyNumberFormat="1" applyFont="1" applyFill="1" applyBorder="1" applyAlignment="1">
      <alignment horizontal="center" vertical="center"/>
    </xf>
    <xf numFmtId="164" fontId="1" fillId="3" borderId="3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4" xfId="0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6" fillId="0" borderId="14" xfId="0" applyNumberFormat="1" applyFont="1" applyBorder="1" applyAlignment="1">
      <alignment horizontal="center" vertical="center"/>
    </xf>
    <xf numFmtId="164" fontId="7" fillId="4" borderId="3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4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18" fillId="0" borderId="20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8" fillId="7" borderId="43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left" vertical="center"/>
    </xf>
    <xf numFmtId="10" fontId="19" fillId="7" borderId="20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0" fontId="1" fillId="0" borderId="0" xfId="0" applyNumberFormat="1" applyFont="1"/>
    <xf numFmtId="9" fontId="18" fillId="0" borderId="0" xfId="0" applyNumberFormat="1" applyFont="1" applyAlignment="1">
      <alignment horizontal="right" vertical="center"/>
    </xf>
    <xf numFmtId="0" fontId="18" fillId="0" borderId="14" xfId="0" applyFont="1" applyBorder="1" applyAlignment="1">
      <alignment horizontal="left" vertical="center" wrapText="1"/>
    </xf>
    <xf numFmtId="0" fontId="18" fillId="8" borderId="44" xfId="0" applyFont="1" applyFill="1" applyBorder="1" applyAlignment="1">
      <alignment horizontal="left" vertical="center"/>
    </xf>
    <xf numFmtId="0" fontId="19" fillId="8" borderId="16" xfId="0" applyFont="1" applyFill="1" applyBorder="1" applyAlignment="1">
      <alignment horizontal="left" vertical="center"/>
    </xf>
    <xf numFmtId="10" fontId="19" fillId="8" borderId="3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0" fontId="19" fillId="0" borderId="0" xfId="0" applyNumberFormat="1" applyFont="1" applyAlignment="1">
      <alignment horizontal="right" vertical="center"/>
    </xf>
    <xf numFmtId="0" fontId="0" fillId="9" borderId="37" xfId="0" applyFont="1" applyFill="1" applyBorder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18" fillId="9" borderId="37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7" fillId="0" borderId="0" xfId="0" applyFont="1"/>
    <xf numFmtId="0" fontId="22" fillId="0" borderId="0" xfId="0" applyFont="1"/>
    <xf numFmtId="0" fontId="5" fillId="0" borderId="12" xfId="0" applyFont="1" applyBorder="1"/>
    <xf numFmtId="0" fontId="4" fillId="0" borderId="15" xfId="0" applyFont="1" applyBorder="1"/>
    <xf numFmtId="0" fontId="5" fillId="0" borderId="45" xfId="0" applyFont="1" applyBorder="1"/>
    <xf numFmtId="0" fontId="5" fillId="3" borderId="20" xfId="0" applyFont="1" applyFill="1" applyBorder="1"/>
    <xf numFmtId="0" fontId="5" fillId="0" borderId="43" xfId="0" applyFont="1" applyBorder="1"/>
    <xf numFmtId="0" fontId="4" fillId="0" borderId="43" xfId="0" applyFont="1" applyBorder="1"/>
    <xf numFmtId="0" fontId="4" fillId="3" borderId="20" xfId="0" applyFont="1" applyFill="1" applyBorder="1"/>
    <xf numFmtId="0" fontId="4" fillId="0" borderId="45" xfId="0" applyFont="1" applyBorder="1"/>
    <xf numFmtId="0" fontId="4" fillId="3" borderId="46" xfId="0" applyFont="1" applyFill="1" applyBorder="1"/>
    <xf numFmtId="0" fontId="4" fillId="0" borderId="47" xfId="0" applyFont="1" applyBorder="1"/>
    <xf numFmtId="0" fontId="4" fillId="0" borderId="48" xfId="0" applyFont="1" applyBorder="1"/>
    <xf numFmtId="0" fontId="4" fillId="3" borderId="49" xfId="0" applyFont="1" applyFill="1" applyBorder="1"/>
    <xf numFmtId="0" fontId="4" fillId="0" borderId="20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50" xfId="0" applyFont="1" applyBorder="1"/>
    <xf numFmtId="10" fontId="5" fillId="0" borderId="20" xfId="0" applyNumberFormat="1" applyFont="1" applyBorder="1"/>
    <xf numFmtId="168" fontId="5" fillId="0" borderId="20" xfId="0" applyNumberFormat="1" applyFont="1" applyBorder="1"/>
    <xf numFmtId="0" fontId="5" fillId="0" borderId="20" xfId="0" applyFont="1" applyBorder="1"/>
    <xf numFmtId="9" fontId="5" fillId="0" borderId="20" xfId="0" applyNumberFormat="1" applyFont="1" applyBorder="1"/>
    <xf numFmtId="0" fontId="5" fillId="0" borderId="21" xfId="0" applyFont="1" applyBorder="1"/>
    <xf numFmtId="9" fontId="5" fillId="0" borderId="23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9" fontId="4" fillId="0" borderId="43" xfId="0" applyNumberFormat="1" applyFont="1" applyBorder="1"/>
    <xf numFmtId="9" fontId="4" fillId="0" borderId="14" xfId="0" applyNumberFormat="1" applyFont="1" applyBorder="1" applyAlignment="1">
      <alignment horizontal="center"/>
    </xf>
    <xf numFmtId="9" fontId="4" fillId="0" borderId="20" xfId="0" applyNumberFormat="1" applyFont="1" applyBorder="1"/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10" fontId="4" fillId="3" borderId="11" xfId="0" applyNumberFormat="1" applyFont="1" applyFill="1" applyBorder="1" applyAlignment="1">
      <alignment horizontal="center" vertical="center"/>
    </xf>
    <xf numFmtId="10" fontId="4" fillId="0" borderId="4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0" fontId="4" fillId="0" borderId="4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10" fontId="4" fillId="3" borderId="20" xfId="0" applyNumberFormat="1" applyFont="1" applyFill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10" fontId="4" fillId="3" borderId="14" xfId="0" applyNumberFormat="1" applyFont="1" applyFill="1" applyBorder="1" applyAlignment="1">
      <alignment horizontal="center"/>
    </xf>
    <xf numFmtId="10" fontId="4" fillId="0" borderId="20" xfId="0" applyNumberFormat="1" applyFont="1" applyBorder="1"/>
    <xf numFmtId="0" fontId="4" fillId="0" borderId="43" xfId="0" applyFont="1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0" borderId="44" xfId="0" applyFont="1" applyBorder="1" applyAlignment="1">
      <alignment horizontal="left" vertical="center"/>
    </xf>
    <xf numFmtId="10" fontId="4" fillId="3" borderId="3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0" fontId="4" fillId="0" borderId="54" xfId="0" applyNumberFormat="1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55" xfId="0" applyFont="1" applyBorder="1" applyAlignment="1">
      <alignment vertical="center"/>
    </xf>
    <xf numFmtId="0" fontId="5" fillId="7" borderId="56" xfId="0" applyFont="1" applyFill="1" applyBorder="1" applyAlignment="1">
      <alignment vertical="center" wrapText="1"/>
    </xf>
    <xf numFmtId="0" fontId="4" fillId="7" borderId="57" xfId="0" applyFont="1" applyFill="1" applyBorder="1" applyAlignment="1">
      <alignment vertical="center"/>
    </xf>
    <xf numFmtId="10" fontId="5" fillId="7" borderId="31" xfId="0" applyNumberFormat="1" applyFont="1" applyFill="1" applyBorder="1" applyAlignment="1">
      <alignment horizontal="center" vertical="center" wrapText="1"/>
    </xf>
    <xf numFmtId="10" fontId="4" fillId="0" borderId="44" xfId="0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/>
    </xf>
    <xf numFmtId="10" fontId="4" fillId="0" borderId="3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9" fillId="0" borderId="43" xfId="0" applyFont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2" fontId="18" fillId="11" borderId="14" xfId="0" applyNumberFormat="1" applyFont="1" applyFill="1" applyBorder="1" applyAlignment="1">
      <alignment horizontal="right" vertical="center"/>
    </xf>
    <xf numFmtId="0" fontId="18" fillId="0" borderId="44" xfId="0" applyFont="1" applyBorder="1" applyAlignment="1">
      <alignment horizontal="center" vertical="center"/>
    </xf>
    <xf numFmtId="2" fontId="18" fillId="11" borderId="16" xfId="0" applyNumberFormat="1" applyFont="1" applyFill="1" applyBorder="1" applyAlignment="1">
      <alignment horizontal="right" vertical="center"/>
    </xf>
    <xf numFmtId="0" fontId="2" fillId="10" borderId="58" xfId="0" applyFont="1" applyFill="1" applyBorder="1" applyAlignment="1">
      <alignment horizontal="center"/>
    </xf>
    <xf numFmtId="0" fontId="1" fillId="0" borderId="59" xfId="0" applyFont="1" applyBorder="1"/>
    <xf numFmtId="0" fontId="23" fillId="0" borderId="59" xfId="0" applyFont="1" applyBorder="1" applyAlignment="1">
      <alignment horizontal="left"/>
    </xf>
    <xf numFmtId="0" fontId="23" fillId="0" borderId="60" xfId="0" applyFont="1" applyBorder="1" applyAlignment="1">
      <alignment horizontal="left"/>
    </xf>
    <xf numFmtId="0" fontId="2" fillId="0" borderId="4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/>
    <xf numFmtId="0" fontId="4" fillId="3" borderId="20" xfId="0" applyFont="1" applyFill="1" applyBorder="1" applyAlignment="1"/>
    <xf numFmtId="169" fontId="4" fillId="0" borderId="20" xfId="0" applyNumberFormat="1" applyFont="1" applyBorder="1" applyAlignment="1">
      <alignment horizontal="center" vertical="center" wrapText="1"/>
    </xf>
    <xf numFmtId="170" fontId="4" fillId="0" borderId="20" xfId="0" applyNumberFormat="1" applyFont="1" applyBorder="1" applyAlignment="1"/>
    <xf numFmtId="2" fontId="4" fillId="0" borderId="20" xfId="0" applyNumberFormat="1" applyFont="1" applyBorder="1" applyAlignment="1"/>
    <xf numFmtId="170" fontId="4" fillId="3" borderId="20" xfId="0" applyNumberFormat="1" applyFont="1" applyFill="1" applyBorder="1"/>
    <xf numFmtId="170" fontId="4" fillId="0" borderId="20" xfId="0" applyNumberFormat="1" applyFont="1" applyBorder="1"/>
    <xf numFmtId="171" fontId="4" fillId="3" borderId="20" xfId="0" applyNumberFormat="1" applyFont="1" applyFill="1" applyBorder="1" applyAlignment="1"/>
    <xf numFmtId="0" fontId="4" fillId="0" borderId="44" xfId="0" applyFont="1" applyBorder="1"/>
    <xf numFmtId="0" fontId="4" fillId="0" borderId="16" xfId="0" applyFont="1" applyBorder="1"/>
    <xf numFmtId="170" fontId="4" fillId="0" borderId="30" xfId="0" applyNumberFormat="1" applyFont="1" applyBorder="1"/>
    <xf numFmtId="4" fontId="1" fillId="3" borderId="14" xfId="0" applyNumberFormat="1" applyFont="1" applyFill="1" applyBorder="1" applyAlignment="1">
      <alignment vertical="center"/>
    </xf>
    <xf numFmtId="44" fontId="1" fillId="0" borderId="0" xfId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44" fontId="1" fillId="0" borderId="34" xfId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18" xfId="0" applyFont="1" applyBorder="1"/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164" fontId="6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49" fontId="28" fillId="0" borderId="37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42" xfId="0" applyFont="1" applyBorder="1"/>
    <xf numFmtId="0" fontId="2" fillId="10" borderId="9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9" fontId="5" fillId="0" borderId="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3" fillId="0" borderId="53" xfId="0" applyFont="1" applyBorder="1"/>
    <xf numFmtId="0" fontId="6" fillId="10" borderId="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cb.gov.br/controleinflacao/taxaselic" TargetMode="External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bcb.gov.br/controleinflacao/taxaselic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63"/>
  <sheetViews>
    <sheetView tabSelected="1" topLeftCell="A190" zoomScaleNormal="100" workbookViewId="0">
      <selection activeCell="B212" sqref="B212"/>
    </sheetView>
  </sheetViews>
  <sheetFormatPr defaultColWidth="14.42578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11" customWidth="1"/>
    <col min="8" max="8" width="16.85546875" bestFit="1" customWidth="1"/>
    <col min="9" max="9" width="10.28515625" customWidth="1"/>
    <col min="10" max="10" width="12.140625" bestFit="1" customWidth="1"/>
    <col min="11" max="25" width="8.7109375" customWidth="1"/>
  </cols>
  <sheetData>
    <row r="1" spans="1:25" ht="12.75" customHeight="1" x14ac:dyDescent="0.2">
      <c r="A1" s="1"/>
      <c r="B1" s="248" t="s">
        <v>336</v>
      </c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">
      <c r="A2" s="258" t="s">
        <v>335</v>
      </c>
      <c r="B2" s="259"/>
      <c r="C2" s="259"/>
      <c r="D2" s="259"/>
      <c r="E2" s="259"/>
      <c r="F2" s="2"/>
      <c r="G2" s="2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2.75" customHeight="1" thickBot="1" x14ac:dyDescent="0.25">
      <c r="A3" s="260"/>
      <c r="B3" s="260"/>
      <c r="C3" s="260"/>
      <c r="D3" s="260"/>
      <c r="E3" s="260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thickBot="1" x14ac:dyDescent="0.25">
      <c r="A4" s="256" t="s">
        <v>1</v>
      </c>
      <c r="B4" s="251"/>
      <c r="C4" s="251"/>
      <c r="D4" s="251"/>
      <c r="E4" s="257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250" t="s">
        <v>2</v>
      </c>
      <c r="B5" s="251"/>
      <c r="C5" s="251"/>
      <c r="D5" s="252"/>
      <c r="E5" s="11" t="s">
        <v>3</v>
      </c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2" t="str">
        <f>+A22</f>
        <v>1.1. Coletor Turno Dia</v>
      </c>
      <c r="B6" s="5"/>
      <c r="C6" s="5"/>
      <c r="D6" s="13"/>
      <c r="E6" s="14">
        <f>C32</f>
        <v>4</v>
      </c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8" t="str">
        <f>+A35</f>
        <v>1.2. Coletor Turno Noite</v>
      </c>
      <c r="B7" s="9"/>
      <c r="C7" s="9"/>
      <c r="D7" s="15"/>
      <c r="E7" s="16">
        <f>C51</f>
        <v>0</v>
      </c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8" t="str">
        <f>+A54</f>
        <v>1.3. Motorista Turno do Dia</v>
      </c>
      <c r="B8" s="9"/>
      <c r="C8" s="9"/>
      <c r="D8" s="15"/>
      <c r="E8" s="16">
        <f>C66</f>
        <v>2</v>
      </c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8" t="str">
        <f>+A69</f>
        <v>1.4. Motorista Turno Noite</v>
      </c>
      <c r="B9" s="9"/>
      <c r="C9" s="9"/>
      <c r="D9" s="15"/>
      <c r="E9" s="16">
        <f>C87</f>
        <v>0</v>
      </c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7" t="s">
        <v>4</v>
      </c>
      <c r="B10" s="18"/>
      <c r="C10" s="18"/>
      <c r="D10" s="19"/>
      <c r="E10" s="20">
        <f>SUM(E6:E9)</f>
        <v>6</v>
      </c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21"/>
      <c r="B11" s="22"/>
      <c r="C11" s="2"/>
      <c r="D11" s="2"/>
      <c r="E11" s="4"/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253" t="s">
        <v>5</v>
      </c>
      <c r="B12" s="254"/>
      <c r="C12" s="254"/>
      <c r="D12" s="255"/>
      <c r="E12" s="11" t="s">
        <v>3</v>
      </c>
      <c r="F12" s="1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23" t="s">
        <v>6</v>
      </c>
      <c r="B13" s="2"/>
      <c r="C13" s="2"/>
      <c r="D13" s="1"/>
      <c r="E13" s="24">
        <v>1</v>
      </c>
      <c r="F13" s="1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23" t="s">
        <v>7</v>
      </c>
      <c r="B14" s="25"/>
      <c r="C14" s="25"/>
      <c r="D14" s="26"/>
      <c r="E14" s="27">
        <f>C163</f>
        <v>1</v>
      </c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2"/>
      <c r="B15" s="2"/>
      <c r="C15" s="2"/>
      <c r="D15" s="1"/>
      <c r="E15" s="28"/>
      <c r="F15" s="1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">
      <c r="A16" s="2"/>
      <c r="B16" s="2"/>
      <c r="C16" s="2"/>
      <c r="D16" s="1"/>
      <c r="E16" s="29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">
      <c r="A17" s="30" t="s">
        <v>8</v>
      </c>
      <c r="B17" s="31">
        <v>1</v>
      </c>
      <c r="C17" s="6"/>
      <c r="D17" s="7"/>
      <c r="E17" s="32"/>
      <c r="F17" s="7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 x14ac:dyDescent="0.2">
      <c r="A18" s="30" t="s">
        <v>9</v>
      </c>
      <c r="B18" s="31">
        <v>0.1023</v>
      </c>
      <c r="C18" s="2"/>
      <c r="D18" s="1"/>
      <c r="E18" s="29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">
      <c r="A19" s="2"/>
      <c r="B19" s="2"/>
      <c r="C19" s="2"/>
      <c r="D19" s="1"/>
      <c r="E19" s="29"/>
      <c r="F19" s="1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2">
      <c r="A20" s="7" t="s">
        <v>10</v>
      </c>
      <c r="B20" s="1"/>
      <c r="C20" s="1"/>
      <c r="D20" s="2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1.25" customHeight="1" x14ac:dyDescent="0.2">
      <c r="A21" s="1"/>
      <c r="B21" s="1"/>
      <c r="C21" s="1"/>
      <c r="D21" s="2"/>
      <c r="E21" s="2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">
      <c r="A22" s="1" t="s">
        <v>11</v>
      </c>
      <c r="B22" s="1"/>
      <c r="C22" s="1"/>
      <c r="D22" s="2"/>
      <c r="E22" s="2"/>
      <c r="F22" s="2"/>
      <c r="G22" s="2"/>
      <c r="H22" s="246"/>
      <c r="I22" s="1"/>
      <c r="J22" s="24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5" customHeight="1" x14ac:dyDescent="0.2">
      <c r="A23" s="33" t="s">
        <v>12</v>
      </c>
      <c r="B23" s="34" t="s">
        <v>13</v>
      </c>
      <c r="C23" s="34" t="s">
        <v>3</v>
      </c>
      <c r="D23" s="35" t="s">
        <v>14</v>
      </c>
      <c r="E23" s="35" t="s">
        <v>334</v>
      </c>
      <c r="F23" s="36" t="s">
        <v>16</v>
      </c>
      <c r="G23" s="3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2">
      <c r="A24" s="38" t="s">
        <v>17</v>
      </c>
      <c r="B24" s="39" t="s">
        <v>18</v>
      </c>
      <c r="C24" s="39">
        <v>1</v>
      </c>
      <c r="D24" s="40">
        <v>1816.57</v>
      </c>
      <c r="E24" s="41">
        <v>1362.42</v>
      </c>
      <c r="F24" s="2"/>
      <c r="G24" s="2"/>
      <c r="H24" s="1"/>
      <c r="I24" s="1"/>
      <c r="J24" s="24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2">
      <c r="A25" s="42" t="s">
        <v>19</v>
      </c>
      <c r="B25" s="43" t="s">
        <v>20</v>
      </c>
      <c r="C25" s="44">
        <v>6.1</v>
      </c>
      <c r="D25" s="45">
        <f>D24/220*2</f>
        <v>16.514272727272726</v>
      </c>
      <c r="E25" s="45">
        <f t="shared" ref="E25:E26" si="0">C25*D25</f>
        <v>100.73706363636362</v>
      </c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2">
      <c r="A26" s="42" t="s">
        <v>21</v>
      </c>
      <c r="B26" s="43" t="s">
        <v>20</v>
      </c>
      <c r="C26" s="44">
        <v>13.75</v>
      </c>
      <c r="D26" s="45">
        <f>(D24/220)*1.5</f>
        <v>12.385704545454544</v>
      </c>
      <c r="E26" s="45">
        <f t="shared" si="0"/>
        <v>170.30343749999997</v>
      </c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2">
      <c r="A27" s="42" t="s">
        <v>22</v>
      </c>
      <c r="B27" s="43" t="s">
        <v>23</v>
      </c>
      <c r="C27" s="1"/>
      <c r="D27" s="45">
        <f>63/302*(SUM(E25:E26))</f>
        <v>56.541561495334122</v>
      </c>
      <c r="E27" s="45">
        <f>D27</f>
        <v>56.541561495334122</v>
      </c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2">
      <c r="A28" s="42" t="s">
        <v>24</v>
      </c>
      <c r="B28" s="43" t="s">
        <v>0</v>
      </c>
      <c r="C28" s="43">
        <v>40</v>
      </c>
      <c r="D28" s="45">
        <v>1412</v>
      </c>
      <c r="E28" s="45">
        <f>C28*D28/100</f>
        <v>564.79999999999995</v>
      </c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2">
      <c r="A29" s="46" t="s">
        <v>25</v>
      </c>
      <c r="B29" s="47"/>
      <c r="C29" s="47"/>
      <c r="D29" s="48"/>
      <c r="E29" s="49">
        <f>SUM(E24:E28)</f>
        <v>2254.8020626316975</v>
      </c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2">
      <c r="A30" s="42" t="s">
        <v>26</v>
      </c>
      <c r="B30" s="43" t="s">
        <v>0</v>
      </c>
      <c r="C30" s="50">
        <v>72.23</v>
      </c>
      <c r="D30" s="45">
        <f>E29</f>
        <v>2254.8020626316975</v>
      </c>
      <c r="E30" s="45">
        <f>D30*C30/100</f>
        <v>1628.6435298388751</v>
      </c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2">
      <c r="A31" s="46" t="s">
        <v>27</v>
      </c>
      <c r="B31" s="47"/>
      <c r="C31" s="47"/>
      <c r="D31" s="48"/>
      <c r="E31" s="49">
        <f>E29+E30</f>
        <v>3883.4455924705726</v>
      </c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2">
      <c r="A32" s="42" t="s">
        <v>28</v>
      </c>
      <c r="B32" s="43" t="s">
        <v>29</v>
      </c>
      <c r="C32" s="51">
        <v>4</v>
      </c>
      <c r="D32" s="45">
        <f>E31</f>
        <v>3883.4455924705726</v>
      </c>
      <c r="E32" s="45">
        <f>C32*D32</f>
        <v>15533.78236988229</v>
      </c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5" customHeight="1" x14ac:dyDescent="0.2">
      <c r="A33" s="1"/>
      <c r="B33" s="1"/>
      <c r="C33" s="1"/>
      <c r="D33" s="52" t="s">
        <v>30</v>
      </c>
      <c r="E33" s="53">
        <f>$B$17</f>
        <v>1</v>
      </c>
      <c r="F33" s="54">
        <f>E32*E33</f>
        <v>15533.78236988229</v>
      </c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1.25" customHeight="1" x14ac:dyDescent="0.2">
      <c r="A34" s="1"/>
      <c r="B34" s="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">
      <c r="A35" s="1" t="s">
        <v>31</v>
      </c>
      <c r="B35" s="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2">
      <c r="A36" s="33" t="s">
        <v>12</v>
      </c>
      <c r="B36" s="34" t="s">
        <v>13</v>
      </c>
      <c r="C36" s="34" t="s">
        <v>3</v>
      </c>
      <c r="D36" s="35" t="s">
        <v>14</v>
      </c>
      <c r="E36" s="35" t="s">
        <v>15</v>
      </c>
      <c r="F36" s="36" t="s">
        <v>32</v>
      </c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2">
      <c r="A37" s="38" t="s">
        <v>17</v>
      </c>
      <c r="B37" s="39" t="s">
        <v>18</v>
      </c>
      <c r="C37" s="39">
        <v>1</v>
      </c>
      <c r="D37" s="41">
        <f>D24</f>
        <v>1816.57</v>
      </c>
      <c r="E37" s="41">
        <f>C37*D37</f>
        <v>1816.57</v>
      </c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2">
      <c r="A38" s="42" t="s">
        <v>33</v>
      </c>
      <c r="B38" s="43" t="s">
        <v>34</v>
      </c>
      <c r="C38" s="55"/>
      <c r="D38" s="45"/>
      <c r="E38" s="45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2">
      <c r="A39" s="42"/>
      <c r="B39" s="43" t="s">
        <v>35</v>
      </c>
      <c r="C39" s="56">
        <f>C38*8/7</f>
        <v>0</v>
      </c>
      <c r="D39" s="45">
        <f>D37/220*0.2</f>
        <v>1.6514272727272727</v>
      </c>
      <c r="E39" s="45">
        <f t="shared" ref="E39:E40" si="1">C39*D39</f>
        <v>0</v>
      </c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2">
      <c r="A40" s="42" t="s">
        <v>19</v>
      </c>
      <c r="B40" s="43" t="s">
        <v>20</v>
      </c>
      <c r="C40" s="44"/>
      <c r="D40" s="45">
        <f>D37/220*2</f>
        <v>16.514272727272726</v>
      </c>
      <c r="E40" s="45">
        <f t="shared" si="1"/>
        <v>0</v>
      </c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2">
      <c r="A41" s="42" t="s">
        <v>36</v>
      </c>
      <c r="B41" s="43" t="s">
        <v>34</v>
      </c>
      <c r="C41" s="55"/>
      <c r="D41" s="45"/>
      <c r="E41" s="45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2">
      <c r="A42" s="42"/>
      <c r="B42" s="43" t="s">
        <v>35</v>
      </c>
      <c r="C42" s="56">
        <f>C41*8/7</f>
        <v>0</v>
      </c>
      <c r="D42" s="45">
        <f>D37/220*2*1.2</f>
        <v>19.817127272727269</v>
      </c>
      <c r="E42" s="45">
        <f t="shared" ref="E42:E43" si="2">C42*D42</f>
        <v>0</v>
      </c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2">
      <c r="A43" s="42" t="s">
        <v>21</v>
      </c>
      <c r="B43" s="43" t="s">
        <v>20</v>
      </c>
      <c r="C43" s="55"/>
      <c r="D43" s="45">
        <f>D37/220*1.5</f>
        <v>12.385704545454544</v>
      </c>
      <c r="E43" s="45">
        <f t="shared" si="2"/>
        <v>0</v>
      </c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">
      <c r="A44" s="42" t="s">
        <v>37</v>
      </c>
      <c r="B44" s="43" t="s">
        <v>34</v>
      </c>
      <c r="C44" s="55"/>
      <c r="D44" s="45"/>
      <c r="E44" s="45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2">
      <c r="A45" s="42"/>
      <c r="B45" s="43" t="s">
        <v>35</v>
      </c>
      <c r="C45" s="45">
        <f>C44*8/7</f>
        <v>0</v>
      </c>
      <c r="D45" s="45">
        <f>D37/220*1.5*1.2</f>
        <v>14.862845454545452</v>
      </c>
      <c r="E45" s="45">
        <f>C45*D45</f>
        <v>0</v>
      </c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2">
      <c r="A46" s="42" t="s">
        <v>22</v>
      </c>
      <c r="B46" s="43" t="s">
        <v>23</v>
      </c>
      <c r="C46" s="1"/>
      <c r="D46" s="45">
        <f>63/302*(SUM(E40:E45))</f>
        <v>0</v>
      </c>
      <c r="E46" s="45">
        <f>D46</f>
        <v>0</v>
      </c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">
      <c r="A47" s="42" t="s">
        <v>24</v>
      </c>
      <c r="B47" s="43" t="s">
        <v>0</v>
      </c>
      <c r="C47" s="43">
        <f>+C28</f>
        <v>40</v>
      </c>
      <c r="D47" s="45">
        <v>1412</v>
      </c>
      <c r="E47" s="45">
        <f>C47*D47/100</f>
        <v>564.79999999999995</v>
      </c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">
      <c r="A48" s="46" t="s">
        <v>25</v>
      </c>
      <c r="B48" s="47"/>
      <c r="C48" s="47"/>
      <c r="D48" s="48"/>
      <c r="E48" s="49">
        <f>SUM(E37:E47)</f>
        <v>2381.37</v>
      </c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42" t="s">
        <v>26</v>
      </c>
      <c r="B49" s="43" t="s">
        <v>0</v>
      </c>
      <c r="C49" s="50">
        <v>72.23</v>
      </c>
      <c r="D49" s="45">
        <f>E48</f>
        <v>2381.37</v>
      </c>
      <c r="E49" s="45">
        <f>D49*C49/100</f>
        <v>1720.0635510000002</v>
      </c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46" t="s">
        <v>27</v>
      </c>
      <c r="B50" s="47"/>
      <c r="C50" s="47"/>
      <c r="D50" s="48"/>
      <c r="E50" s="49">
        <f>E48+E49</f>
        <v>4101.4335510000001</v>
      </c>
      <c r="F50" s="2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42" t="s">
        <v>28</v>
      </c>
      <c r="B51" s="43" t="s">
        <v>29</v>
      </c>
      <c r="C51" s="51">
        <v>0</v>
      </c>
      <c r="D51" s="45">
        <f>E50</f>
        <v>4101.4335510000001</v>
      </c>
      <c r="E51" s="45">
        <f>C51*D51</f>
        <v>0</v>
      </c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"/>
      <c r="B52" s="1"/>
      <c r="C52" s="1"/>
      <c r="D52" s="52" t="s">
        <v>30</v>
      </c>
      <c r="E52" s="53">
        <f>$B$17</f>
        <v>1</v>
      </c>
      <c r="F52" s="54">
        <f>E51*E52</f>
        <v>0</v>
      </c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" t="s">
        <v>38</v>
      </c>
      <c r="B54" s="1"/>
      <c r="C54" s="1"/>
      <c r="D54" s="2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33" t="s">
        <v>12</v>
      </c>
      <c r="B55" s="34" t="s">
        <v>13</v>
      </c>
      <c r="C55" s="34" t="s">
        <v>3</v>
      </c>
      <c r="D55" s="35" t="s">
        <v>14</v>
      </c>
      <c r="E55" s="35" t="s">
        <v>334</v>
      </c>
      <c r="F55" s="36" t="s">
        <v>39</v>
      </c>
      <c r="G55" s="2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 ht="12.75" customHeight="1" x14ac:dyDescent="0.2">
      <c r="A56" s="38" t="s">
        <v>40</v>
      </c>
      <c r="B56" s="39" t="s">
        <v>18</v>
      </c>
      <c r="C56" s="39">
        <v>1</v>
      </c>
      <c r="D56" s="40">
        <v>2234.2399999999998</v>
      </c>
      <c r="E56" s="249">
        <v>1828.01</v>
      </c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38" t="s">
        <v>41</v>
      </c>
      <c r="B57" s="39" t="s">
        <v>18</v>
      </c>
      <c r="C57" s="39">
        <v>1</v>
      </c>
      <c r="D57" s="40">
        <v>1412</v>
      </c>
      <c r="E57" s="41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42" t="s">
        <v>19</v>
      </c>
      <c r="B58" s="43" t="s">
        <v>20</v>
      </c>
      <c r="C58" s="44">
        <v>6.1</v>
      </c>
      <c r="D58" s="45">
        <f>D56/220*2</f>
        <v>20.311272727272726</v>
      </c>
      <c r="E58" s="45">
        <f t="shared" ref="E58:E59" si="3">C58*D58</f>
        <v>123.89876363636363</v>
      </c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42" t="s">
        <v>21</v>
      </c>
      <c r="B59" s="43" t="s">
        <v>20</v>
      </c>
      <c r="C59" s="55">
        <v>13.75</v>
      </c>
      <c r="D59" s="45">
        <f>D56/220*1.5</f>
        <v>15.233454545454546</v>
      </c>
      <c r="E59" s="45">
        <f t="shared" si="3"/>
        <v>209.46</v>
      </c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42" t="s">
        <v>22</v>
      </c>
      <c r="B60" s="43" t="s">
        <v>23</v>
      </c>
      <c r="C60" s="1"/>
      <c r="D60" s="45">
        <f>63/302*(SUM(E58:E59))</f>
        <v>69.541728838049366</v>
      </c>
      <c r="E60" s="45">
        <f>D60</f>
        <v>69.541728838049366</v>
      </c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42" t="s">
        <v>42</v>
      </c>
      <c r="B61" s="43"/>
      <c r="C61" s="58">
        <v>1</v>
      </c>
      <c r="D61" s="45"/>
      <c r="E61" s="45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42" t="s">
        <v>24</v>
      </c>
      <c r="B62" s="43" t="s">
        <v>0</v>
      </c>
      <c r="C62" s="51">
        <v>40</v>
      </c>
      <c r="D62" s="45">
        <v>1412</v>
      </c>
      <c r="E62" s="45">
        <f>C62*D62/100</f>
        <v>564.79999999999995</v>
      </c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59" t="s">
        <v>25</v>
      </c>
      <c r="B63" s="47"/>
      <c r="C63" s="47"/>
      <c r="D63" s="48"/>
      <c r="E63" s="60">
        <f>SUM(E56:E62)</f>
        <v>2795.7104924744126</v>
      </c>
      <c r="F63" s="6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2.75" customHeight="1" x14ac:dyDescent="0.2">
      <c r="A64" s="42" t="s">
        <v>26</v>
      </c>
      <c r="B64" s="43" t="s">
        <v>0</v>
      </c>
      <c r="C64" s="50">
        <v>72.23</v>
      </c>
      <c r="D64" s="45">
        <f>E63</f>
        <v>2795.7104924744126</v>
      </c>
      <c r="E64" s="45">
        <f>D64*C64/100</f>
        <v>2019.3416887142685</v>
      </c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59" t="s">
        <v>43</v>
      </c>
      <c r="B65" s="61"/>
      <c r="C65" s="61"/>
      <c r="D65" s="62"/>
      <c r="E65" s="60">
        <f>E63+E64</f>
        <v>4815.0521811886811</v>
      </c>
      <c r="F65" s="6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2.75" customHeight="1" x14ac:dyDescent="0.2">
      <c r="A66" s="42" t="s">
        <v>28</v>
      </c>
      <c r="B66" s="43" t="s">
        <v>29</v>
      </c>
      <c r="C66" s="51">
        <v>2</v>
      </c>
      <c r="D66" s="45">
        <f>E65</f>
        <v>4815.0521811886811</v>
      </c>
      <c r="E66" s="45">
        <f>C66*D66</f>
        <v>9630.1043623773621</v>
      </c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52" t="s">
        <v>30</v>
      </c>
      <c r="E67" s="53">
        <f>$B$17</f>
        <v>1</v>
      </c>
      <c r="F67" s="54">
        <f>E66*E67</f>
        <v>9630.1043623773621</v>
      </c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2"/>
      <c r="E68" s="2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 t="s">
        <v>44</v>
      </c>
      <c r="B69" s="1"/>
      <c r="C69" s="1"/>
      <c r="D69" s="2"/>
      <c r="E69" s="2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33" t="s">
        <v>12</v>
      </c>
      <c r="B70" s="34" t="s">
        <v>13</v>
      </c>
      <c r="C70" s="34" t="s">
        <v>3</v>
      </c>
      <c r="D70" s="35" t="s">
        <v>14</v>
      </c>
      <c r="E70" s="35" t="s">
        <v>15</v>
      </c>
      <c r="F70" s="36" t="s">
        <v>45</v>
      </c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38" t="s">
        <v>40</v>
      </c>
      <c r="B71" s="39" t="s">
        <v>18</v>
      </c>
      <c r="C71" s="39">
        <v>1</v>
      </c>
      <c r="D71" s="41">
        <f t="shared" ref="D71" si="4">D56</f>
        <v>2234.2399999999998</v>
      </c>
      <c r="E71" s="41">
        <f>C71*D71</f>
        <v>2234.2399999999998</v>
      </c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38" t="s">
        <v>41</v>
      </c>
      <c r="B72" s="39" t="s">
        <v>18</v>
      </c>
      <c r="C72" s="39">
        <v>1</v>
      </c>
      <c r="D72" s="45">
        <v>1412</v>
      </c>
      <c r="E72" s="45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42" t="s">
        <v>33</v>
      </c>
      <c r="B73" s="43" t="s">
        <v>34</v>
      </c>
      <c r="C73" s="55"/>
      <c r="D73" s="42"/>
      <c r="E73" s="42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42"/>
      <c r="B74" s="43" t="s">
        <v>35</v>
      </c>
      <c r="C74" s="45">
        <f>C73*8/7</f>
        <v>0</v>
      </c>
      <c r="D74" s="45">
        <f>D71/220*0.2</f>
        <v>2.0311272727272729</v>
      </c>
      <c r="E74" s="45">
        <f t="shared" ref="E74:E75" si="5">C74*D74</f>
        <v>0</v>
      </c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42" t="s">
        <v>19</v>
      </c>
      <c r="B75" s="43" t="s">
        <v>20</v>
      </c>
      <c r="C75" s="55"/>
      <c r="D75" s="45">
        <f>D71/220*2</f>
        <v>20.311272727272726</v>
      </c>
      <c r="E75" s="45">
        <f t="shared" si="5"/>
        <v>0</v>
      </c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42" t="s">
        <v>36</v>
      </c>
      <c r="B76" s="43" t="s">
        <v>34</v>
      </c>
      <c r="C76" s="55"/>
      <c r="D76" s="45"/>
      <c r="E76" s="45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42"/>
      <c r="B77" s="43" t="s">
        <v>35</v>
      </c>
      <c r="C77" s="45">
        <f>C76*8/7</f>
        <v>0</v>
      </c>
      <c r="D77" s="45">
        <f>D71/220*2*1.2</f>
        <v>24.373527272727269</v>
      </c>
      <c r="E77" s="45">
        <f t="shared" ref="E77:E78" si="6">C77*D77</f>
        <v>0</v>
      </c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42" t="s">
        <v>21</v>
      </c>
      <c r="B78" s="43" t="s">
        <v>20</v>
      </c>
      <c r="C78" s="55"/>
      <c r="D78" s="45">
        <f>D71/220*1.5</f>
        <v>15.233454545454546</v>
      </c>
      <c r="E78" s="45">
        <f t="shared" si="6"/>
        <v>0</v>
      </c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42" t="s">
        <v>37</v>
      </c>
      <c r="B79" s="43" t="s">
        <v>34</v>
      </c>
      <c r="C79" s="55"/>
      <c r="D79" s="45"/>
      <c r="E79" s="45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42"/>
      <c r="B80" s="43" t="s">
        <v>35</v>
      </c>
      <c r="C80" s="45">
        <f>C79*8/7</f>
        <v>0</v>
      </c>
      <c r="D80" s="45">
        <f>D71/220*1.5*1.2</f>
        <v>18.280145454545455</v>
      </c>
      <c r="E80" s="45">
        <f>C80*D80</f>
        <v>0</v>
      </c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42" t="s">
        <v>22</v>
      </c>
      <c r="B81" s="43" t="s">
        <v>23</v>
      </c>
      <c r="C81" s="1"/>
      <c r="D81" s="45">
        <f>63/302*(SUM(E75:E80))</f>
        <v>0</v>
      </c>
      <c r="E81" s="45">
        <f>D81</f>
        <v>0</v>
      </c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42" t="s">
        <v>42</v>
      </c>
      <c r="B82" s="43"/>
      <c r="C82" s="63"/>
      <c r="D82" s="45"/>
      <c r="E82" s="45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42" t="s">
        <v>24</v>
      </c>
      <c r="B83" s="43" t="s">
        <v>0</v>
      </c>
      <c r="C83" s="45">
        <f>+C62</f>
        <v>40</v>
      </c>
      <c r="D83" s="45">
        <f>IF(C82=2,SUM(E71:E81),IF(C82=1,SUM(E71:E81)*D72/D71,0))</f>
        <v>0</v>
      </c>
      <c r="E83" s="45">
        <f>C83*D83/100</f>
        <v>0</v>
      </c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46" t="s">
        <v>25</v>
      </c>
      <c r="B84" s="47"/>
      <c r="C84" s="47"/>
      <c r="D84" s="48"/>
      <c r="E84" s="49">
        <f>SUM(E71:E83)</f>
        <v>2234.2399999999998</v>
      </c>
      <c r="F84" s="6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2.75" customHeight="1" x14ac:dyDescent="0.2">
      <c r="A85" s="42" t="s">
        <v>26</v>
      </c>
      <c r="B85" s="43" t="s">
        <v>0</v>
      </c>
      <c r="C85" s="50">
        <v>72.23</v>
      </c>
      <c r="D85" s="45">
        <f>E84</f>
        <v>2234.2399999999998</v>
      </c>
      <c r="E85" s="45">
        <f>D85*C85/100</f>
        <v>1613.7915519999997</v>
      </c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46" t="s">
        <v>43</v>
      </c>
      <c r="B86" s="47"/>
      <c r="C86" s="47"/>
      <c r="D86" s="48"/>
      <c r="E86" s="49">
        <f>E84+E85</f>
        <v>3848.0315519999995</v>
      </c>
      <c r="F86" s="6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2.75" customHeight="1" x14ac:dyDescent="0.2">
      <c r="A87" s="42" t="s">
        <v>28</v>
      </c>
      <c r="B87" s="43" t="s">
        <v>29</v>
      </c>
      <c r="C87" s="51">
        <v>0</v>
      </c>
      <c r="D87" s="45">
        <f>E86</f>
        <v>3848.0315519999995</v>
      </c>
      <c r="E87" s="45">
        <f>C87*D87</f>
        <v>0</v>
      </c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52" t="s">
        <v>30</v>
      </c>
      <c r="E88" s="53">
        <f>$B$17</f>
        <v>1</v>
      </c>
      <c r="F88" s="54">
        <f>E87*E88</f>
        <v>0</v>
      </c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 t="s">
        <v>46</v>
      </c>
      <c r="B90" s="64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33" t="s">
        <v>12</v>
      </c>
      <c r="B91" s="34" t="s">
        <v>13</v>
      </c>
      <c r="C91" s="34" t="s">
        <v>3</v>
      </c>
      <c r="D91" s="35" t="s">
        <v>14</v>
      </c>
      <c r="E91" s="35" t="s">
        <v>15</v>
      </c>
      <c r="F91" s="36" t="s">
        <v>47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42" t="s">
        <v>48</v>
      </c>
      <c r="B92" s="43" t="s">
        <v>23</v>
      </c>
      <c r="C92" s="65">
        <v>1</v>
      </c>
      <c r="D92" s="66">
        <v>7.65</v>
      </c>
      <c r="E92" s="45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42" t="s">
        <v>49</v>
      </c>
      <c r="B93" s="43" t="s">
        <v>50</v>
      </c>
      <c r="C93" s="67">
        <v>26</v>
      </c>
      <c r="D93" s="45"/>
      <c r="E93" s="45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42" t="s">
        <v>51</v>
      </c>
      <c r="B94" s="43" t="s">
        <v>52</v>
      </c>
      <c r="C94" s="68">
        <f>$C$93*2*(C32+C51)</f>
        <v>208</v>
      </c>
      <c r="D94" s="41">
        <f>IFERROR((($C$93*2*$D$92)-(E24*0.06*C93/26))/($C$93*2),"-")</f>
        <v>6.0779769230769229</v>
      </c>
      <c r="E94" s="45">
        <f t="shared" ref="E94:E95" si="7">IFERROR(C94*D94,"-")</f>
        <v>1264.2192</v>
      </c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38" t="s">
        <v>53</v>
      </c>
      <c r="B95" s="39" t="s">
        <v>52</v>
      </c>
      <c r="C95" s="68">
        <f>$C$93*2*(C66+C87)</f>
        <v>104</v>
      </c>
      <c r="D95" s="41">
        <f>IFERROR((($C$93*2*$D$92)-(E56*0.06*C93/26))/($C$93*2),"-")</f>
        <v>5.5407576923076931</v>
      </c>
      <c r="E95" s="41">
        <f t="shared" si="7"/>
        <v>576.23880000000008</v>
      </c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2"/>
      <c r="E96" s="2"/>
      <c r="F96" s="69">
        <f>SUM(E94:E95)</f>
        <v>1840.4580000000001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 t="s">
        <v>54</v>
      </c>
      <c r="B98" s="1"/>
      <c r="C98" s="1"/>
      <c r="D98" s="2"/>
      <c r="E98" s="2"/>
      <c r="F98" s="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33" t="s">
        <v>12</v>
      </c>
      <c r="B99" s="34" t="s">
        <v>13</v>
      </c>
      <c r="C99" s="34" t="s">
        <v>3</v>
      </c>
      <c r="D99" s="35" t="s">
        <v>14</v>
      </c>
      <c r="E99" s="35" t="s">
        <v>15</v>
      </c>
      <c r="F99" s="36" t="s">
        <v>55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42" t="str">
        <f t="shared" ref="A100:A101" si="8">+A94</f>
        <v>Coletor</v>
      </c>
      <c r="B100" s="43" t="s">
        <v>56</v>
      </c>
      <c r="C100" s="68">
        <f>C93*(E6+E7)</f>
        <v>104</v>
      </c>
      <c r="D100" s="70">
        <v>23.68</v>
      </c>
      <c r="E100" s="53">
        <f t="shared" ref="E100:E101" si="9">C100*D100</f>
        <v>2462.7199999999998</v>
      </c>
      <c r="F100" s="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42" t="str">
        <f t="shared" si="8"/>
        <v>Motorista</v>
      </c>
      <c r="B101" s="43" t="s">
        <v>56</v>
      </c>
      <c r="C101" s="68">
        <f>C93*(E8+E9)</f>
        <v>52</v>
      </c>
      <c r="D101" s="70">
        <v>28</v>
      </c>
      <c r="E101" s="53">
        <f t="shared" si="9"/>
        <v>1456</v>
      </c>
      <c r="F101" s="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2"/>
      <c r="E102" s="2"/>
      <c r="F102" s="69">
        <f>SUM(E100:E101)</f>
        <v>3918.72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 t="s">
        <v>57</v>
      </c>
      <c r="B104" s="1"/>
      <c r="C104" s="1"/>
      <c r="D104" s="2"/>
      <c r="E104" s="2"/>
      <c r="F104" s="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33" t="s">
        <v>12</v>
      </c>
      <c r="B105" s="34" t="s">
        <v>13</v>
      </c>
      <c r="C105" s="34" t="s">
        <v>3</v>
      </c>
      <c r="D105" s="35" t="s">
        <v>14</v>
      </c>
      <c r="E105" s="35" t="s">
        <v>15</v>
      </c>
      <c r="F105" s="36" t="s">
        <v>58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42" t="str">
        <f t="shared" ref="A106:A107" si="10">+A100</f>
        <v>Coletor</v>
      </c>
      <c r="B106" s="43" t="s">
        <v>56</v>
      </c>
      <c r="C106" s="68">
        <f>E6+E7</f>
        <v>4</v>
      </c>
      <c r="D106" s="70">
        <v>0</v>
      </c>
      <c r="E106" s="53">
        <f t="shared" ref="E106:E107" si="11">C106*D106</f>
        <v>0</v>
      </c>
      <c r="F106" s="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42" t="str">
        <f t="shared" si="10"/>
        <v>Motorista</v>
      </c>
      <c r="B107" s="43" t="s">
        <v>56</v>
      </c>
      <c r="C107" s="68">
        <f>E8+E9</f>
        <v>2</v>
      </c>
      <c r="D107" s="70">
        <v>0</v>
      </c>
      <c r="E107" s="53">
        <f t="shared" si="11"/>
        <v>0</v>
      </c>
      <c r="F107" s="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52" t="s">
        <v>30</v>
      </c>
      <c r="E108" s="53">
        <f>$B$17</f>
        <v>1</v>
      </c>
      <c r="F108" s="69">
        <f>SUM(E106:E107)*E108</f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71" t="s">
        <v>59</v>
      </c>
      <c r="B110" s="72"/>
      <c r="C110" s="72"/>
      <c r="D110" s="10"/>
      <c r="E110" s="73"/>
      <c r="F110" s="69">
        <f>F108+F102+F96+F88+F67+F52+F33</f>
        <v>30923.064732259652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2"/>
      <c r="E111" s="2"/>
      <c r="F111" s="2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7" t="s">
        <v>60</v>
      </c>
      <c r="B112" s="1"/>
      <c r="C112" s="1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">
      <c r="A114" s="1" t="s">
        <v>61</v>
      </c>
      <c r="B114" s="1"/>
      <c r="C114" s="1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.75" customHeight="1" x14ac:dyDescent="0.2">
      <c r="A116" s="33" t="s">
        <v>12</v>
      </c>
      <c r="B116" s="34" t="s">
        <v>13</v>
      </c>
      <c r="C116" s="74" t="s">
        <v>62</v>
      </c>
      <c r="D116" s="35" t="s">
        <v>14</v>
      </c>
      <c r="E116" s="35" t="s">
        <v>15</v>
      </c>
      <c r="F116" s="36" t="s">
        <v>63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38" t="s">
        <v>64</v>
      </c>
      <c r="B117" s="39" t="s">
        <v>56</v>
      </c>
      <c r="C117" s="75">
        <v>12</v>
      </c>
      <c r="D117" s="40">
        <v>217.78</v>
      </c>
      <c r="E117" s="41">
        <f t="shared" ref="E117:E126" si="12">IFERROR(D117/C117,0)</f>
        <v>18.148333333333333</v>
      </c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42" t="s">
        <v>65</v>
      </c>
      <c r="B118" s="43" t="s">
        <v>56</v>
      </c>
      <c r="C118" s="75">
        <v>6</v>
      </c>
      <c r="D118" s="40">
        <v>159.41999999999999</v>
      </c>
      <c r="E118" s="41">
        <f t="shared" si="12"/>
        <v>26.569999999999997</v>
      </c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42" t="s">
        <v>66</v>
      </c>
      <c r="B119" s="43" t="s">
        <v>56</v>
      </c>
      <c r="C119" s="75">
        <v>3</v>
      </c>
      <c r="D119" s="40">
        <v>27.33</v>
      </c>
      <c r="E119" s="41">
        <f t="shared" si="12"/>
        <v>9.11</v>
      </c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42" t="s">
        <v>67</v>
      </c>
      <c r="B120" s="43" t="s">
        <v>56</v>
      </c>
      <c r="C120" s="75">
        <v>12</v>
      </c>
      <c r="D120" s="40">
        <v>15.93</v>
      </c>
      <c r="E120" s="41">
        <f t="shared" si="12"/>
        <v>1.3274999999999999</v>
      </c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">
      <c r="A121" s="42" t="s">
        <v>68</v>
      </c>
      <c r="B121" s="43" t="s">
        <v>69</v>
      </c>
      <c r="C121" s="75">
        <v>2</v>
      </c>
      <c r="D121" s="40">
        <v>91.78</v>
      </c>
      <c r="E121" s="41">
        <f t="shared" si="12"/>
        <v>45.89</v>
      </c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42" t="s">
        <v>70</v>
      </c>
      <c r="B122" s="43" t="s">
        <v>69</v>
      </c>
      <c r="C122" s="75">
        <v>2</v>
      </c>
      <c r="D122" s="40">
        <v>44.06</v>
      </c>
      <c r="E122" s="41">
        <f t="shared" si="12"/>
        <v>22.03</v>
      </c>
      <c r="F122" s="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42" t="s">
        <v>71</v>
      </c>
      <c r="B123" s="43" t="s">
        <v>56</v>
      </c>
      <c r="C123" s="75">
        <v>6</v>
      </c>
      <c r="D123" s="40">
        <v>43.63</v>
      </c>
      <c r="E123" s="41">
        <f t="shared" si="12"/>
        <v>7.2716666666666674</v>
      </c>
      <c r="F123" s="2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76" t="s">
        <v>72</v>
      </c>
      <c r="B124" s="77" t="s">
        <v>56</v>
      </c>
      <c r="C124" s="75">
        <v>3</v>
      </c>
      <c r="D124" s="40">
        <v>32.549999999999997</v>
      </c>
      <c r="E124" s="41">
        <f t="shared" si="12"/>
        <v>10.85</v>
      </c>
      <c r="F124" s="78"/>
      <c r="G124" s="78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</row>
    <row r="125" spans="1:25" ht="12.75" customHeight="1" x14ac:dyDescent="0.2">
      <c r="A125" s="42" t="s">
        <v>73</v>
      </c>
      <c r="B125" s="43" t="s">
        <v>69</v>
      </c>
      <c r="C125" s="75">
        <v>1</v>
      </c>
      <c r="D125" s="40">
        <v>21.55</v>
      </c>
      <c r="E125" s="41">
        <f t="shared" si="12"/>
        <v>21.55</v>
      </c>
      <c r="F125" s="2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42" t="s">
        <v>74</v>
      </c>
      <c r="B126" s="43" t="s">
        <v>75</v>
      </c>
      <c r="C126" s="75">
        <v>1</v>
      </c>
      <c r="D126" s="40">
        <v>17.100000000000001</v>
      </c>
      <c r="E126" s="41">
        <f t="shared" si="12"/>
        <v>17.100000000000001</v>
      </c>
      <c r="F126" s="2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42" t="s">
        <v>76</v>
      </c>
      <c r="B127" s="43" t="s">
        <v>77</v>
      </c>
      <c r="C127" s="80">
        <v>1</v>
      </c>
      <c r="D127" s="40">
        <v>80</v>
      </c>
      <c r="E127" s="45">
        <f t="shared" ref="E127:E128" si="13">C127*D127</f>
        <v>80</v>
      </c>
      <c r="F127" s="2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42" t="s">
        <v>28</v>
      </c>
      <c r="B128" s="43" t="s">
        <v>29</v>
      </c>
      <c r="C128" s="80">
        <f>E6+E7</f>
        <v>4</v>
      </c>
      <c r="D128" s="45">
        <f>+SUM(E117:E127)</f>
        <v>259.84749999999997</v>
      </c>
      <c r="E128" s="45">
        <f t="shared" si="13"/>
        <v>1039.3899999999999</v>
      </c>
      <c r="F128" s="2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52" t="s">
        <v>30</v>
      </c>
      <c r="E129" s="53">
        <f>$B$17</f>
        <v>1</v>
      </c>
      <c r="F129" s="54">
        <f>E128*E129</f>
        <v>1039.3899999999999</v>
      </c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2"/>
      <c r="E130" s="2"/>
      <c r="F130" s="2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">
      <c r="A131" s="1" t="s">
        <v>78</v>
      </c>
      <c r="B131" s="1"/>
      <c r="C131" s="1"/>
      <c r="D131" s="2"/>
      <c r="E131" s="2"/>
      <c r="F131" s="2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2"/>
      <c r="E132" s="2"/>
      <c r="F132" s="2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6.25" customHeight="1" x14ac:dyDescent="0.2">
      <c r="A133" s="33" t="s">
        <v>12</v>
      </c>
      <c r="B133" s="34" t="s">
        <v>13</v>
      </c>
      <c r="C133" s="74" t="s">
        <v>62</v>
      </c>
      <c r="D133" s="35" t="s">
        <v>14</v>
      </c>
      <c r="E133" s="35" t="s">
        <v>15</v>
      </c>
      <c r="F133" s="36" t="s">
        <v>79</v>
      </c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38" t="s">
        <v>64</v>
      </c>
      <c r="B134" s="39" t="s">
        <v>56</v>
      </c>
      <c r="C134" s="75">
        <v>12</v>
      </c>
      <c r="D134" s="41">
        <f>+D117</f>
        <v>217.78</v>
      </c>
      <c r="E134" s="41">
        <f t="shared" ref="E134:E139" si="14">IFERROR(D134/C134,0)</f>
        <v>18.148333333333333</v>
      </c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42" t="s">
        <v>65</v>
      </c>
      <c r="B135" s="43" t="s">
        <v>56</v>
      </c>
      <c r="C135" s="75">
        <v>6</v>
      </c>
      <c r="D135" s="45">
        <f>+D118</f>
        <v>159.41999999999999</v>
      </c>
      <c r="E135" s="41">
        <f t="shared" si="14"/>
        <v>26.569999999999997</v>
      </c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42" t="s">
        <v>66</v>
      </c>
      <c r="B136" s="43" t="s">
        <v>56</v>
      </c>
      <c r="C136" s="75">
        <v>3</v>
      </c>
      <c r="D136" s="45">
        <f>+D119</f>
        <v>27.33</v>
      </c>
      <c r="E136" s="41">
        <f t="shared" si="14"/>
        <v>9.11</v>
      </c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42" t="s">
        <v>68</v>
      </c>
      <c r="B137" s="43" t="s">
        <v>69</v>
      </c>
      <c r="C137" s="75">
        <v>6</v>
      </c>
      <c r="D137" s="45">
        <f>+D121</f>
        <v>91.78</v>
      </c>
      <c r="E137" s="41">
        <f t="shared" si="14"/>
        <v>15.296666666666667</v>
      </c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42" t="s">
        <v>71</v>
      </c>
      <c r="B138" s="43" t="s">
        <v>56</v>
      </c>
      <c r="C138" s="75">
        <v>12</v>
      </c>
      <c r="D138" s="45">
        <f>+D123</f>
        <v>43.63</v>
      </c>
      <c r="E138" s="41">
        <f t="shared" si="14"/>
        <v>3.6358333333333337</v>
      </c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42" t="s">
        <v>74</v>
      </c>
      <c r="B139" s="43" t="s">
        <v>75</v>
      </c>
      <c r="C139" s="75">
        <v>1</v>
      </c>
      <c r="D139" s="45">
        <f>+D126</f>
        <v>17.100000000000001</v>
      </c>
      <c r="E139" s="41">
        <f t="shared" si="14"/>
        <v>17.100000000000001</v>
      </c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42" t="s">
        <v>76</v>
      </c>
      <c r="B140" s="43" t="s">
        <v>77</v>
      </c>
      <c r="C140" s="80">
        <v>1</v>
      </c>
      <c r="D140" s="40">
        <v>66</v>
      </c>
      <c r="E140" s="45">
        <f t="shared" ref="E140:E141" si="15">C140*D140</f>
        <v>66</v>
      </c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42" t="s">
        <v>28</v>
      </c>
      <c r="B141" s="43" t="s">
        <v>29</v>
      </c>
      <c r="C141" s="80">
        <f>E8+E9</f>
        <v>2</v>
      </c>
      <c r="D141" s="45">
        <f>+SUM(E134:E140)</f>
        <v>155.86083333333335</v>
      </c>
      <c r="E141" s="45">
        <f t="shared" si="15"/>
        <v>311.72166666666669</v>
      </c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52" t="s">
        <v>30</v>
      </c>
      <c r="E142" s="53">
        <f>$B$17</f>
        <v>1</v>
      </c>
      <c r="F142" s="54">
        <f>E141*E142</f>
        <v>311.72166666666669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71" t="s">
        <v>80</v>
      </c>
      <c r="B144" s="81"/>
      <c r="C144" s="81"/>
      <c r="D144" s="82"/>
      <c r="E144" s="83"/>
      <c r="F144" s="84">
        <f>+F129+F142</f>
        <v>1351.1116666666667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7" t="s">
        <v>81</v>
      </c>
      <c r="B146" s="1"/>
      <c r="C146" s="1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85"/>
      <c r="C147" s="1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86" t="s">
        <v>82</v>
      </c>
      <c r="B148" s="1"/>
      <c r="C148" s="1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85" t="s">
        <v>83</v>
      </c>
      <c r="B150" s="1"/>
      <c r="C150" s="1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33" t="s">
        <v>12</v>
      </c>
      <c r="B151" s="34" t="s">
        <v>13</v>
      </c>
      <c r="C151" s="34" t="s">
        <v>3</v>
      </c>
      <c r="D151" s="35" t="s">
        <v>14</v>
      </c>
      <c r="E151" s="35" t="s">
        <v>15</v>
      </c>
      <c r="F151" s="36" t="s">
        <v>84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38" t="s">
        <v>85</v>
      </c>
      <c r="B152" s="39" t="s">
        <v>56</v>
      </c>
      <c r="C152" s="39">
        <v>1</v>
      </c>
      <c r="D152" s="40">
        <v>403380.25</v>
      </c>
      <c r="E152" s="41">
        <f>C152*D152</f>
        <v>403380.25</v>
      </c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42" t="s">
        <v>86</v>
      </c>
      <c r="B153" s="43" t="s">
        <v>87</v>
      </c>
      <c r="C153" s="51">
        <v>10</v>
      </c>
      <c r="D153" s="45"/>
      <c r="E153" s="45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42" t="s">
        <v>88</v>
      </c>
      <c r="B154" s="43" t="s">
        <v>87</v>
      </c>
      <c r="C154" s="51">
        <v>0</v>
      </c>
      <c r="D154" s="45"/>
      <c r="E154" s="45"/>
      <c r="F154" s="87"/>
      <c r="G154" s="2"/>
      <c r="H154" s="1"/>
      <c r="I154" s="8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42" t="s">
        <v>89</v>
      </c>
      <c r="B155" s="43" t="s">
        <v>0</v>
      </c>
      <c r="C155" s="50">
        <f>IFERROR(VLOOKUP(C153,'5. Depreciação'!A3:B17,2,FALSE),0)</f>
        <v>65.180000000000007</v>
      </c>
      <c r="D155" s="45">
        <f>E152</f>
        <v>403380.25</v>
      </c>
      <c r="E155" s="45">
        <f>C155*D155/100</f>
        <v>262923.24695000006</v>
      </c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89" t="s">
        <v>90</v>
      </c>
      <c r="B156" s="90" t="s">
        <v>18</v>
      </c>
      <c r="C156" s="90">
        <f>C153*12</f>
        <v>120</v>
      </c>
      <c r="D156" s="91">
        <f>IF(C154&lt;=C153,E155,0)</f>
        <v>262923.24695000006</v>
      </c>
      <c r="E156" s="91">
        <f>IFERROR(D156/C156,0)</f>
        <v>2191.0270579166672</v>
      </c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38" t="s">
        <v>91</v>
      </c>
      <c r="B157" s="39" t="s">
        <v>56</v>
      </c>
      <c r="C157" s="39">
        <f>C152</f>
        <v>1</v>
      </c>
      <c r="D157" s="40">
        <v>154500</v>
      </c>
      <c r="E157" s="41">
        <f>C157*D157</f>
        <v>154500</v>
      </c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42" t="s">
        <v>92</v>
      </c>
      <c r="B158" s="43" t="s">
        <v>87</v>
      </c>
      <c r="C158" s="51">
        <v>10</v>
      </c>
      <c r="D158" s="45"/>
      <c r="E158" s="45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42" t="s">
        <v>93</v>
      </c>
      <c r="B159" s="43" t="s">
        <v>87</v>
      </c>
      <c r="C159" s="51">
        <v>0</v>
      </c>
      <c r="D159" s="45"/>
      <c r="E159" s="45"/>
      <c r="F159" s="87"/>
      <c r="G159" s="2"/>
      <c r="H159" s="1"/>
      <c r="I159" s="8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42" t="s">
        <v>94</v>
      </c>
      <c r="B160" s="43" t="s">
        <v>0</v>
      </c>
      <c r="C160" s="92">
        <f>IFERROR(VLOOKUP(C158,'5. Depreciação'!A3:B17,2,FALSE),0)</f>
        <v>65.180000000000007</v>
      </c>
      <c r="D160" s="45">
        <f>E157</f>
        <v>154500</v>
      </c>
      <c r="E160" s="45">
        <f>C160*D160/100</f>
        <v>100703.10000000002</v>
      </c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59" t="s">
        <v>95</v>
      </c>
      <c r="B161" s="93" t="s">
        <v>18</v>
      </c>
      <c r="C161" s="93">
        <f>C158*12</f>
        <v>120</v>
      </c>
      <c r="D161" s="60">
        <f>IF(C159&lt;=C158,E160,0)</f>
        <v>100703.10000000002</v>
      </c>
      <c r="E161" s="60">
        <f>IFERROR(D161/C161,0)</f>
        <v>839.19250000000022</v>
      </c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46" t="s">
        <v>96</v>
      </c>
      <c r="B162" s="47"/>
      <c r="C162" s="47"/>
      <c r="D162" s="48"/>
      <c r="E162" s="49">
        <f>E156+E161</f>
        <v>3030.2195579166673</v>
      </c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59" t="s">
        <v>97</v>
      </c>
      <c r="B163" s="93" t="s">
        <v>56</v>
      </c>
      <c r="C163" s="51">
        <v>1</v>
      </c>
      <c r="D163" s="60">
        <f>E162</f>
        <v>3030.2195579166673</v>
      </c>
      <c r="E163" s="49">
        <f>C163*D163</f>
        <v>3030.2195579166673</v>
      </c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2">
      <c r="A164" s="94"/>
      <c r="B164" s="95"/>
      <c r="C164" s="95"/>
      <c r="D164" s="52" t="s">
        <v>30</v>
      </c>
      <c r="E164" s="53">
        <f>$B$17</f>
        <v>1</v>
      </c>
      <c r="F164" s="84">
        <f>E163*E164</f>
        <v>3030.2195579166673</v>
      </c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2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85" t="s">
        <v>98</v>
      </c>
      <c r="B166" s="1"/>
      <c r="C166" s="1"/>
      <c r="D166" s="2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96" t="s">
        <v>12</v>
      </c>
      <c r="B167" s="97" t="s">
        <v>13</v>
      </c>
      <c r="C167" s="97" t="s">
        <v>3</v>
      </c>
      <c r="D167" s="35" t="s">
        <v>14</v>
      </c>
      <c r="E167" s="98" t="s">
        <v>15</v>
      </c>
      <c r="F167" s="36" t="s">
        <v>99</v>
      </c>
      <c r="G167" s="2"/>
      <c r="H167" s="1"/>
      <c r="I167" s="8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42" t="s">
        <v>100</v>
      </c>
      <c r="B168" s="43" t="s">
        <v>56</v>
      </c>
      <c r="C168" s="39">
        <v>1</v>
      </c>
      <c r="D168" s="45">
        <f>D152</f>
        <v>403380.25</v>
      </c>
      <c r="E168" s="45">
        <f>C168*D168</f>
        <v>403380.25</v>
      </c>
      <c r="F168" s="87"/>
      <c r="G168" s="2"/>
      <c r="H168" s="1"/>
      <c r="I168" s="8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42" t="s">
        <v>101</v>
      </c>
      <c r="B169" s="43" t="s">
        <v>0</v>
      </c>
      <c r="C169" s="51">
        <v>11.75</v>
      </c>
      <c r="D169" s="45"/>
      <c r="E169" s="45"/>
      <c r="F169" s="87"/>
      <c r="G169" s="2"/>
      <c r="H169" s="1"/>
      <c r="I169" s="8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42" t="s">
        <v>102</v>
      </c>
      <c r="B170" s="43" t="s">
        <v>23</v>
      </c>
      <c r="C170" s="45">
        <f>IFERROR(IF(C154&lt;=C153,E152-(C155/(100*C153)*C154)*E152,E152-E155),0)</f>
        <v>403380.25</v>
      </c>
      <c r="D170" s="45"/>
      <c r="E170" s="45"/>
      <c r="F170" s="87"/>
      <c r="G170" s="2"/>
      <c r="H170" s="1"/>
      <c r="I170" s="8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42" t="s">
        <v>103</v>
      </c>
      <c r="B171" s="43" t="s">
        <v>23</v>
      </c>
      <c r="C171" s="45">
        <f>IFERROR(IF(C154&gt;=C153,C170,((((C170)-(E152-E155))*(((C153-C154)+1)/(2*(C153-C154))))+(E152-E155))),0)</f>
        <v>285064.78887249995</v>
      </c>
      <c r="D171" s="45"/>
      <c r="E171" s="45"/>
      <c r="F171" s="87"/>
      <c r="G171" s="2"/>
      <c r="H171" s="1"/>
      <c r="I171" s="8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89" t="s">
        <v>104</v>
      </c>
      <c r="B172" s="90" t="s">
        <v>23</v>
      </c>
      <c r="C172" s="90"/>
      <c r="D172" s="91">
        <f>C169*C171/12/100</f>
        <v>2791.2593910432288</v>
      </c>
      <c r="E172" s="91">
        <f>D172</f>
        <v>2791.2593910432288</v>
      </c>
      <c r="F172" s="87"/>
      <c r="G172" s="2"/>
      <c r="H172" s="1"/>
      <c r="I172" s="8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38" t="s">
        <v>105</v>
      </c>
      <c r="B173" s="39" t="s">
        <v>56</v>
      </c>
      <c r="C173" s="39">
        <f t="shared" ref="C173:D173" si="16">C157</f>
        <v>1</v>
      </c>
      <c r="D173" s="41">
        <f t="shared" si="16"/>
        <v>154500</v>
      </c>
      <c r="E173" s="41">
        <f>C173*D173</f>
        <v>154500</v>
      </c>
      <c r="F173" s="87"/>
      <c r="G173" s="2"/>
      <c r="H173" s="1"/>
      <c r="I173" s="8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42" t="s">
        <v>101</v>
      </c>
      <c r="B174" s="43" t="s">
        <v>0</v>
      </c>
      <c r="C174" s="43">
        <f>C169</f>
        <v>11.75</v>
      </c>
      <c r="D174" s="45"/>
      <c r="E174" s="45"/>
      <c r="F174" s="87"/>
      <c r="G174" s="2"/>
      <c r="H174" s="1"/>
      <c r="I174" s="8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42" t="s">
        <v>106</v>
      </c>
      <c r="B175" s="43" t="s">
        <v>23</v>
      </c>
      <c r="C175" s="45">
        <f>IFERROR(IF(C159&lt;=C158,E157-(C160/(100*C158)*C159)*E157,E157-E160),0)</f>
        <v>154500</v>
      </c>
      <c r="D175" s="45"/>
      <c r="E175" s="45"/>
      <c r="F175" s="87"/>
      <c r="G175" s="2"/>
      <c r="H175" s="1"/>
      <c r="I175" s="8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42" t="s">
        <v>107</v>
      </c>
      <c r="B176" s="43" t="s">
        <v>23</v>
      </c>
      <c r="C176" s="45">
        <f>IFERROR(IF(C159&gt;=C158,C175,((((C175)-(E157-E160))*(((C158-C159)+1)/(2*(C158-C159))))+(E157-E160))),0)</f>
        <v>109183.605</v>
      </c>
      <c r="D176" s="45"/>
      <c r="E176" s="45"/>
      <c r="F176" s="87"/>
      <c r="G176" s="2"/>
      <c r="H176" s="1"/>
      <c r="I176" s="8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59" t="s">
        <v>108</v>
      </c>
      <c r="B177" s="93" t="s">
        <v>23</v>
      </c>
      <c r="C177" s="93"/>
      <c r="D177" s="60">
        <f>C174*C176/12/100</f>
        <v>1069.0894656249998</v>
      </c>
      <c r="E177" s="60">
        <f>D177</f>
        <v>1069.0894656249998</v>
      </c>
      <c r="F177" s="87"/>
      <c r="G177" s="2"/>
      <c r="H177" s="1"/>
      <c r="I177" s="8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46" t="s">
        <v>96</v>
      </c>
      <c r="B178" s="47"/>
      <c r="C178" s="47"/>
      <c r="D178" s="48"/>
      <c r="E178" s="49">
        <f>E172+E177</f>
        <v>3860.3488566682286</v>
      </c>
      <c r="F178" s="87"/>
      <c r="G178" s="2"/>
      <c r="H178" s="1"/>
      <c r="I178" s="8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59" t="s">
        <v>97</v>
      </c>
      <c r="B179" s="93" t="s">
        <v>56</v>
      </c>
      <c r="C179" s="43">
        <f>C163</f>
        <v>1</v>
      </c>
      <c r="D179" s="60">
        <f>E178</f>
        <v>3860.3488566682286</v>
      </c>
      <c r="E179" s="49">
        <f>C179*D179</f>
        <v>3860.3488566682286</v>
      </c>
      <c r="F179" s="87"/>
      <c r="G179" s="2"/>
      <c r="H179" s="1"/>
      <c r="I179" s="8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.75" customHeight="1" x14ac:dyDescent="0.2">
      <c r="A180" s="99" t="s">
        <v>109</v>
      </c>
      <c r="B180" s="1"/>
      <c r="C180" s="100"/>
      <c r="D180" s="52" t="s">
        <v>30</v>
      </c>
      <c r="E180" s="53">
        <f>$B$17</f>
        <v>1</v>
      </c>
      <c r="F180" s="84">
        <f>E179*E180</f>
        <v>3860.3488566682286</v>
      </c>
      <c r="G180" s="2"/>
      <c r="H180" s="1"/>
      <c r="I180" s="8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2"/>
      <c r="E181" s="2"/>
      <c r="F181" s="2"/>
      <c r="G181" s="2"/>
      <c r="H181" s="1"/>
      <c r="I181" s="8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86" t="s">
        <v>110</v>
      </c>
      <c r="B182" s="1"/>
      <c r="C182" s="1"/>
      <c r="D182" s="2"/>
      <c r="E182" s="2"/>
      <c r="F182" s="2"/>
      <c r="G182" s="2"/>
      <c r="H182" s="1"/>
      <c r="I182" s="8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85" t="s">
        <v>111</v>
      </c>
      <c r="B183" s="1"/>
      <c r="C183" s="1"/>
      <c r="D183" s="2"/>
      <c r="E183" s="2"/>
      <c r="F183" s="2"/>
      <c r="G183" s="2"/>
      <c r="H183" s="1"/>
      <c r="I183" s="8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33" t="s">
        <v>12</v>
      </c>
      <c r="B184" s="34" t="s">
        <v>13</v>
      </c>
      <c r="C184" s="34" t="s">
        <v>3</v>
      </c>
      <c r="D184" s="35" t="s">
        <v>14</v>
      </c>
      <c r="E184" s="35" t="s">
        <v>15</v>
      </c>
      <c r="F184" s="36" t="s">
        <v>112</v>
      </c>
      <c r="G184" s="2"/>
      <c r="H184" s="1"/>
      <c r="I184" s="8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38" t="s">
        <v>85</v>
      </c>
      <c r="B185" s="39" t="s">
        <v>56</v>
      </c>
      <c r="C185" s="39">
        <v>1</v>
      </c>
      <c r="D185" s="40">
        <v>312858.7</v>
      </c>
      <c r="E185" s="41">
        <f>C185*D185</f>
        <v>312858.7</v>
      </c>
      <c r="F185" s="2"/>
      <c r="G185" s="2"/>
      <c r="H185" s="1"/>
      <c r="I185" s="8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42" t="s">
        <v>86</v>
      </c>
      <c r="B186" s="43" t="s">
        <v>87</v>
      </c>
      <c r="C186" s="51">
        <v>10</v>
      </c>
      <c r="D186" s="45"/>
      <c r="E186" s="45"/>
      <c r="F186" s="2"/>
      <c r="G186" s="2"/>
      <c r="H186" s="1"/>
      <c r="I186" s="8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42" t="s">
        <v>88</v>
      </c>
      <c r="B187" s="43" t="s">
        <v>87</v>
      </c>
      <c r="C187" s="51">
        <v>0</v>
      </c>
      <c r="D187" s="45"/>
      <c r="E187" s="45"/>
      <c r="F187" s="87"/>
      <c r="G187" s="2"/>
      <c r="H187" s="1"/>
      <c r="I187" s="8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42" t="s">
        <v>89</v>
      </c>
      <c r="B188" s="43" t="s">
        <v>0</v>
      </c>
      <c r="C188" s="101">
        <v>65.180000000000007</v>
      </c>
      <c r="D188" s="45">
        <f>E185</f>
        <v>312858.7</v>
      </c>
      <c r="E188" s="45">
        <f>C188*D188/100</f>
        <v>203921.30066000004</v>
      </c>
      <c r="F188" s="2"/>
      <c r="G188" s="2"/>
      <c r="H188" s="1"/>
      <c r="I188" s="8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89" t="s">
        <v>90</v>
      </c>
      <c r="B189" s="90" t="s">
        <v>18</v>
      </c>
      <c r="C189" s="90">
        <f>C186*12</f>
        <v>120</v>
      </c>
      <c r="D189" s="91">
        <f>IF(C187&lt;=C186,E188,0)</f>
        <v>203921.30066000004</v>
      </c>
      <c r="E189" s="91">
        <f>IFERROR(D189/C189,0)</f>
        <v>1699.344172166667</v>
      </c>
      <c r="F189" s="2"/>
      <c r="G189" s="2"/>
      <c r="H189" s="1"/>
      <c r="I189" s="8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38" t="s">
        <v>91</v>
      </c>
      <c r="B190" s="39" t="s">
        <v>56</v>
      </c>
      <c r="C190" s="39">
        <f>C185</f>
        <v>1</v>
      </c>
      <c r="D190" s="40">
        <v>0</v>
      </c>
      <c r="E190" s="41">
        <f>C190*D190</f>
        <v>0</v>
      </c>
      <c r="F190" s="2"/>
      <c r="G190" s="2"/>
      <c r="H190" s="1"/>
      <c r="I190" s="8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42" t="s">
        <v>92</v>
      </c>
      <c r="B191" s="43" t="s">
        <v>87</v>
      </c>
      <c r="C191" s="51">
        <v>0</v>
      </c>
      <c r="D191" s="45"/>
      <c r="E191" s="45"/>
      <c r="F191" s="2"/>
      <c r="G191" s="2"/>
      <c r="H191" s="1"/>
      <c r="I191" s="8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42" t="s">
        <v>93</v>
      </c>
      <c r="B192" s="43" t="s">
        <v>87</v>
      </c>
      <c r="C192" s="51">
        <v>0</v>
      </c>
      <c r="D192" s="45"/>
      <c r="E192" s="45"/>
      <c r="F192" s="87"/>
      <c r="G192" s="2"/>
      <c r="H192" s="1"/>
      <c r="I192" s="8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42" t="s">
        <v>94</v>
      </c>
      <c r="B193" s="43" t="s">
        <v>0</v>
      </c>
      <c r="C193" s="92">
        <f>IFERROR(VLOOKUP(C191,'5. Depreciação'!A35:B49,2,FALSE),0)</f>
        <v>0</v>
      </c>
      <c r="D193" s="45">
        <f>E190</f>
        <v>0</v>
      </c>
      <c r="E193" s="45">
        <f>C193*D193/100</f>
        <v>0</v>
      </c>
      <c r="F193" s="2"/>
      <c r="G193" s="2"/>
      <c r="H193" s="1"/>
      <c r="I193" s="8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59" t="s">
        <v>95</v>
      </c>
      <c r="B194" s="93" t="s">
        <v>18</v>
      </c>
      <c r="C194" s="93">
        <f>C191*12</f>
        <v>0</v>
      </c>
      <c r="D194" s="60">
        <f>IF(C192&lt;=C191,E193,0)</f>
        <v>0</v>
      </c>
      <c r="E194" s="60">
        <f>IFERROR(D194/C194,0)</f>
        <v>0</v>
      </c>
      <c r="F194" s="2"/>
      <c r="G194" s="2"/>
      <c r="H194" s="1"/>
      <c r="I194" s="8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46" t="s">
        <v>96</v>
      </c>
      <c r="B195" s="47"/>
      <c r="C195" s="47"/>
      <c r="D195" s="48"/>
      <c r="E195" s="49">
        <f>E189+E194</f>
        <v>1699.344172166667</v>
      </c>
      <c r="F195" s="2"/>
      <c r="G195" s="2"/>
      <c r="H195" s="1"/>
      <c r="I195" s="8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59" t="s">
        <v>97</v>
      </c>
      <c r="B196" s="93" t="s">
        <v>56</v>
      </c>
      <c r="C196" s="51">
        <v>1</v>
      </c>
      <c r="D196" s="60">
        <f>E195</f>
        <v>1699.344172166667</v>
      </c>
      <c r="E196" s="49">
        <f>C196*D196</f>
        <v>1699.344172166667</v>
      </c>
      <c r="F196" s="2"/>
      <c r="G196" s="2"/>
      <c r="H196" s="1"/>
      <c r="I196" s="8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2">
      <c r="A197" s="95"/>
      <c r="B197" s="95"/>
      <c r="C197" s="95"/>
      <c r="D197" s="52" t="s">
        <v>30</v>
      </c>
      <c r="E197" s="102">
        <v>0.1023</v>
      </c>
      <c r="F197" s="84">
        <f>E196*E197</f>
        <v>173.84290881265005</v>
      </c>
      <c r="G197" s="2"/>
      <c r="H197" s="1"/>
      <c r="I197" s="8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2"/>
      <c r="E198" s="2"/>
      <c r="F198" s="2"/>
      <c r="G198" s="2"/>
      <c r="H198" s="1"/>
      <c r="I198" s="8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85" t="s">
        <v>113</v>
      </c>
      <c r="B199" s="1"/>
      <c r="C199" s="1"/>
      <c r="D199" s="2"/>
      <c r="E199" s="2"/>
      <c r="F199" s="2"/>
      <c r="G199" s="2"/>
      <c r="H199" s="1"/>
      <c r="I199" s="8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96" t="s">
        <v>12</v>
      </c>
      <c r="B200" s="97" t="s">
        <v>13</v>
      </c>
      <c r="C200" s="97" t="s">
        <v>3</v>
      </c>
      <c r="D200" s="35" t="s">
        <v>14</v>
      </c>
      <c r="E200" s="98" t="s">
        <v>15</v>
      </c>
      <c r="F200" s="36" t="s">
        <v>114</v>
      </c>
      <c r="G200" s="2"/>
      <c r="H200" s="1"/>
      <c r="I200" s="8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42" t="s">
        <v>100</v>
      </c>
      <c r="B201" s="43" t="s">
        <v>56</v>
      </c>
      <c r="C201" s="39">
        <v>1</v>
      </c>
      <c r="D201" s="45">
        <f>D185</f>
        <v>312858.7</v>
      </c>
      <c r="E201" s="45">
        <f>C201*D201</f>
        <v>312858.7</v>
      </c>
      <c r="F201" s="87"/>
      <c r="G201" s="2"/>
      <c r="H201" s="1"/>
      <c r="I201" s="8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42" t="s">
        <v>101</v>
      </c>
      <c r="B202" s="43" t="s">
        <v>0</v>
      </c>
      <c r="C202" s="51">
        <v>11.75</v>
      </c>
      <c r="D202" s="45"/>
      <c r="E202" s="45"/>
      <c r="F202" s="87"/>
      <c r="G202" s="2"/>
      <c r="H202" s="1"/>
      <c r="I202" s="8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42" t="s">
        <v>102</v>
      </c>
      <c r="B203" s="43" t="s">
        <v>23</v>
      </c>
      <c r="C203" s="45">
        <f>IFERROR(IF(C187&lt;=C186,E185-(C188/(100*C186)*C187)*E185,E185-E188),0)</f>
        <v>312858.7</v>
      </c>
      <c r="D203" s="45"/>
      <c r="E203" s="45"/>
      <c r="F203" s="87"/>
      <c r="G203" s="2"/>
      <c r="H203" s="1"/>
      <c r="I203" s="8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42" t="s">
        <v>103</v>
      </c>
      <c r="B204" s="43" t="s">
        <v>23</v>
      </c>
      <c r="C204" s="45">
        <f>IFERROR(IF(C187&gt;=C186,C203,((((C203)-(E185-E188))*(((C186-C187)+1)/(2*(C186-C187))))+(E185-E188))),0)</f>
        <v>221094.114703</v>
      </c>
      <c r="D204" s="45"/>
      <c r="E204" s="45"/>
      <c r="F204" s="87"/>
      <c r="G204" s="2"/>
      <c r="H204" s="1"/>
      <c r="I204" s="8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89" t="s">
        <v>104</v>
      </c>
      <c r="B205" s="90" t="s">
        <v>23</v>
      </c>
      <c r="C205" s="90"/>
      <c r="D205" s="91">
        <f>C202*C204/12/100</f>
        <v>2164.8798731335414</v>
      </c>
      <c r="E205" s="91">
        <f>D205</f>
        <v>2164.8798731335414</v>
      </c>
      <c r="F205" s="87"/>
      <c r="G205" s="2"/>
      <c r="H205" s="1"/>
      <c r="I205" s="8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38" t="s">
        <v>105</v>
      </c>
      <c r="B206" s="39" t="s">
        <v>56</v>
      </c>
      <c r="C206" s="39">
        <f t="shared" ref="C206:D206" si="17">C190</f>
        <v>1</v>
      </c>
      <c r="D206" s="41">
        <f t="shared" si="17"/>
        <v>0</v>
      </c>
      <c r="E206" s="41">
        <f>C206*D206</f>
        <v>0</v>
      </c>
      <c r="F206" s="87"/>
      <c r="G206" s="2"/>
      <c r="H206" s="1"/>
      <c r="I206" s="8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42" t="s">
        <v>101</v>
      </c>
      <c r="B207" s="43" t="s">
        <v>0</v>
      </c>
      <c r="C207" s="43">
        <f>C202</f>
        <v>11.75</v>
      </c>
      <c r="D207" s="45"/>
      <c r="E207" s="45"/>
      <c r="F207" s="87"/>
      <c r="G207" s="2"/>
      <c r="H207" s="1"/>
      <c r="I207" s="8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42" t="s">
        <v>106</v>
      </c>
      <c r="B208" s="43" t="s">
        <v>23</v>
      </c>
      <c r="C208" s="45">
        <v>154500</v>
      </c>
      <c r="D208" s="45"/>
      <c r="E208" s="45"/>
      <c r="F208" s="87"/>
      <c r="G208" s="2"/>
      <c r="H208" s="1"/>
      <c r="I208" s="8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42" t="s">
        <v>107</v>
      </c>
      <c r="B209" s="43" t="s">
        <v>23</v>
      </c>
      <c r="C209" s="45">
        <f>IFERROR(IF(C192&gt;=C191,C208,((((C208)-(E190-E193))*(((C191-C192)+1)/(2*(C191-C192))))+(E190-E193))),0)</f>
        <v>154500</v>
      </c>
      <c r="D209" s="45"/>
      <c r="E209" s="45"/>
      <c r="F209" s="87"/>
      <c r="G209" s="2"/>
      <c r="H209" s="1"/>
      <c r="I209" s="8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59" t="s">
        <v>108</v>
      </c>
      <c r="B210" s="93" t="s">
        <v>23</v>
      </c>
      <c r="C210" s="93"/>
      <c r="D210" s="60">
        <f>C207*C209/12/100</f>
        <v>1512.8125</v>
      </c>
      <c r="E210" s="60">
        <f>D210</f>
        <v>1512.8125</v>
      </c>
      <c r="F210" s="87"/>
      <c r="G210" s="2"/>
      <c r="H210" s="1"/>
      <c r="I210" s="8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46" t="s">
        <v>96</v>
      </c>
      <c r="B211" s="47"/>
      <c r="C211" s="47"/>
      <c r="D211" s="48"/>
      <c r="E211" s="49">
        <f>E205+E210</f>
        <v>3677.6923731335414</v>
      </c>
      <c r="F211" s="87"/>
      <c r="G211" s="2"/>
      <c r="H211" s="1"/>
      <c r="I211" s="8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59" t="s">
        <v>97</v>
      </c>
      <c r="B212" s="93" t="s">
        <v>56</v>
      </c>
      <c r="C212" s="43">
        <f>C196</f>
        <v>1</v>
      </c>
      <c r="D212" s="60">
        <f>E211</f>
        <v>3677.6923731335414</v>
      </c>
      <c r="E212" s="49">
        <f>C212*D212</f>
        <v>3677.6923731335414</v>
      </c>
      <c r="F212" s="87"/>
      <c r="G212" s="2"/>
      <c r="H212" s="1"/>
      <c r="I212" s="8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00"/>
      <c r="D213" s="52" t="s">
        <v>30</v>
      </c>
      <c r="E213" s="102">
        <v>0.1023</v>
      </c>
      <c r="F213" s="84">
        <f>E212*E213</f>
        <v>376.22792977156132</v>
      </c>
      <c r="G213" s="2"/>
      <c r="H213" s="1"/>
      <c r="I213" s="8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2"/>
      <c r="E214" s="2"/>
      <c r="F214" s="2"/>
      <c r="G214" s="2"/>
      <c r="H214" s="1"/>
      <c r="I214" s="8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2"/>
      <c r="E215" s="2"/>
      <c r="F215" s="2"/>
      <c r="G215" s="2"/>
      <c r="H215" s="1"/>
      <c r="I215" s="8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86" t="s">
        <v>115</v>
      </c>
      <c r="B216" s="1"/>
      <c r="C216" s="1"/>
      <c r="D216" s="2"/>
      <c r="E216" s="2"/>
      <c r="F216" s="2"/>
      <c r="G216" s="2"/>
      <c r="H216" s="1"/>
      <c r="I216" s="8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33" t="s">
        <v>12</v>
      </c>
      <c r="B217" s="34" t="s">
        <v>13</v>
      </c>
      <c r="C217" s="34" t="s">
        <v>3</v>
      </c>
      <c r="D217" s="35" t="s">
        <v>14</v>
      </c>
      <c r="E217" s="35" t="s">
        <v>15</v>
      </c>
      <c r="F217" s="36" t="s">
        <v>116</v>
      </c>
      <c r="G217" s="2"/>
      <c r="H217" s="1"/>
      <c r="I217" s="8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38" t="s">
        <v>117</v>
      </c>
      <c r="B218" s="39" t="s">
        <v>56</v>
      </c>
      <c r="C218" s="41">
        <f>C163</f>
        <v>1</v>
      </c>
      <c r="D218" s="41">
        <f>0.01*($E$152)</f>
        <v>4033.8025000000002</v>
      </c>
      <c r="E218" s="41">
        <f t="shared" ref="E218:E220" si="18">C218*D218</f>
        <v>4033.8025000000002</v>
      </c>
      <c r="F218" s="2"/>
      <c r="G218" s="2"/>
      <c r="H218" s="1"/>
      <c r="I218" s="8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42" t="s">
        <v>118</v>
      </c>
      <c r="B219" s="43" t="s">
        <v>56</v>
      </c>
      <c r="C219" s="41">
        <f>C163</f>
        <v>1</v>
      </c>
      <c r="D219" s="70">
        <v>94.1</v>
      </c>
      <c r="E219" s="45">
        <f t="shared" si="18"/>
        <v>94.1</v>
      </c>
      <c r="F219" s="2"/>
      <c r="G219" s="2"/>
      <c r="H219" s="1"/>
      <c r="I219" s="8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42" t="s">
        <v>119</v>
      </c>
      <c r="B220" s="43" t="s">
        <v>56</v>
      </c>
      <c r="C220" s="41">
        <f>C163</f>
        <v>1</v>
      </c>
      <c r="D220" s="70">
        <v>2089.1799999999998</v>
      </c>
      <c r="E220" s="45">
        <f t="shared" si="18"/>
        <v>2089.1799999999998</v>
      </c>
      <c r="F220" s="48"/>
      <c r="G220" s="2"/>
      <c r="H220" s="1"/>
      <c r="I220" s="8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59" t="s">
        <v>120</v>
      </c>
      <c r="B221" s="93" t="s">
        <v>18</v>
      </c>
      <c r="C221" s="93">
        <v>12</v>
      </c>
      <c r="D221" s="60">
        <f>SUM(E218:E220)</f>
        <v>6217.0825000000004</v>
      </c>
      <c r="E221" s="60">
        <f>D221/C221</f>
        <v>518.09020833333341</v>
      </c>
      <c r="F221" s="2"/>
      <c r="G221" s="2"/>
      <c r="H221" s="1"/>
      <c r="I221" s="8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52" t="s">
        <v>30</v>
      </c>
      <c r="E222" s="53">
        <f>$B$17</f>
        <v>1</v>
      </c>
      <c r="F222" s="54">
        <f>E221*E222</f>
        <v>518.09020833333341</v>
      </c>
      <c r="G222" s="2"/>
      <c r="H222" s="1"/>
      <c r="I222" s="8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2"/>
      <c r="E223" s="2"/>
      <c r="F223" s="2"/>
      <c r="G223" s="2"/>
      <c r="H223" s="1"/>
      <c r="I223" s="8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86" t="s">
        <v>121</v>
      </c>
      <c r="B224" s="1"/>
      <c r="C224" s="1"/>
      <c r="D224" s="2"/>
      <c r="E224" s="2"/>
      <c r="F224" s="2"/>
      <c r="G224" s="2"/>
      <c r="H224" s="1"/>
      <c r="I224" s="8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33" t="s">
        <v>12</v>
      </c>
      <c r="B225" s="34" t="s">
        <v>13</v>
      </c>
      <c r="C225" s="34" t="s">
        <v>3</v>
      </c>
      <c r="D225" s="35" t="s">
        <v>14</v>
      </c>
      <c r="E225" s="35" t="s">
        <v>15</v>
      </c>
      <c r="F225" s="36" t="s">
        <v>122</v>
      </c>
      <c r="G225" s="2"/>
      <c r="H225" s="1"/>
      <c r="I225" s="8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38" t="s">
        <v>117</v>
      </c>
      <c r="B226" s="39" t="s">
        <v>56</v>
      </c>
      <c r="C226" s="103">
        <v>1</v>
      </c>
      <c r="D226" s="103">
        <v>3128.5889999999999</v>
      </c>
      <c r="E226" s="41">
        <f t="shared" ref="E226:E228" si="19">C226*D226</f>
        <v>3128.5889999999999</v>
      </c>
      <c r="F226" s="2"/>
      <c r="G226" s="2"/>
      <c r="H226" s="1"/>
      <c r="I226" s="8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42" t="s">
        <v>118</v>
      </c>
      <c r="B227" s="43" t="s">
        <v>56</v>
      </c>
      <c r="C227" s="103">
        <v>1</v>
      </c>
      <c r="D227" s="70">
        <v>94.1</v>
      </c>
      <c r="E227" s="45">
        <f t="shared" si="19"/>
        <v>94.1</v>
      </c>
      <c r="F227" s="2"/>
      <c r="G227" s="2"/>
      <c r="H227" s="1"/>
      <c r="I227" s="8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42" t="s">
        <v>119</v>
      </c>
      <c r="B228" s="43" t="s">
        <v>56</v>
      </c>
      <c r="C228" s="103">
        <v>1</v>
      </c>
      <c r="D228" s="70">
        <v>2089.1799999999998</v>
      </c>
      <c r="E228" s="45">
        <f t="shared" si="19"/>
        <v>2089.1799999999998</v>
      </c>
      <c r="F228" s="48"/>
      <c r="G228" s="2"/>
      <c r="H228" s="1"/>
      <c r="I228" s="8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59" t="s">
        <v>120</v>
      </c>
      <c r="B229" s="93" t="s">
        <v>18</v>
      </c>
      <c r="C229" s="93">
        <v>12</v>
      </c>
      <c r="D229" s="60">
        <f>SUM(E226:E228)</f>
        <v>5311.8689999999997</v>
      </c>
      <c r="E229" s="60">
        <f>D229/C229</f>
        <v>442.65574999999995</v>
      </c>
      <c r="F229" s="2"/>
      <c r="G229" s="2"/>
      <c r="H229" s="1"/>
      <c r="I229" s="8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52" t="s">
        <v>30</v>
      </c>
      <c r="E230" s="102">
        <v>0.1023</v>
      </c>
      <c r="F230" s="54">
        <f>E229*E230</f>
        <v>45.283683224999997</v>
      </c>
      <c r="G230" s="2"/>
      <c r="H230" s="1"/>
      <c r="I230" s="8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 t="s">
        <v>123</v>
      </c>
      <c r="B231" s="104"/>
      <c r="C231" s="1"/>
      <c r="D231" s="2"/>
      <c r="E231" s="2"/>
      <c r="F231" s="2"/>
      <c r="G231" s="2"/>
      <c r="H231" s="1"/>
      <c r="I231" s="8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86" t="s">
        <v>124</v>
      </c>
      <c r="B232" s="104"/>
      <c r="C232" s="1"/>
      <c r="D232" s="2"/>
      <c r="E232" s="2"/>
      <c r="F232" s="2"/>
      <c r="G232" s="2"/>
      <c r="H232" s="1"/>
      <c r="I232" s="8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59" t="s">
        <v>125</v>
      </c>
      <c r="B233" s="105">
        <v>2022.97</v>
      </c>
      <c r="C233" s="1"/>
      <c r="D233" s="2"/>
      <c r="E233" s="2"/>
      <c r="F233" s="2"/>
      <c r="G233" s="2"/>
      <c r="H233" s="1"/>
      <c r="I233" s="8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04"/>
      <c r="C234" s="1"/>
      <c r="D234" s="2"/>
      <c r="E234" s="2"/>
      <c r="F234" s="2"/>
      <c r="G234" s="2"/>
      <c r="H234" s="1"/>
      <c r="I234" s="8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33" t="s">
        <v>12</v>
      </c>
      <c r="B235" s="34" t="s">
        <v>13</v>
      </c>
      <c r="C235" s="34" t="s">
        <v>126</v>
      </c>
      <c r="D235" s="35" t="s">
        <v>14</v>
      </c>
      <c r="E235" s="35" t="s">
        <v>15</v>
      </c>
      <c r="F235" s="36" t="s">
        <v>127</v>
      </c>
      <c r="G235" s="2"/>
      <c r="H235" s="1"/>
      <c r="I235" s="8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38" t="s">
        <v>128</v>
      </c>
      <c r="B236" s="39" t="s">
        <v>129</v>
      </c>
      <c r="C236" s="106">
        <v>1.8</v>
      </c>
      <c r="D236" s="107">
        <v>6.05</v>
      </c>
      <c r="E236" s="41"/>
      <c r="F236" s="2"/>
      <c r="G236" s="2"/>
      <c r="H236" s="1"/>
      <c r="I236" s="8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42" t="s">
        <v>130</v>
      </c>
      <c r="B237" s="43" t="s">
        <v>131</v>
      </c>
      <c r="C237" s="65">
        <f>B233</f>
        <v>2022.97</v>
      </c>
      <c r="D237" s="108">
        <f>IFERROR(+D236/C236,"-")</f>
        <v>3.3611111111111107</v>
      </c>
      <c r="E237" s="45">
        <f>IFERROR(C237*D237,"-")</f>
        <v>6799.4269444444435</v>
      </c>
      <c r="F237" s="2"/>
      <c r="G237" s="2"/>
      <c r="H237" s="1"/>
      <c r="I237" s="8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42" t="s">
        <v>132</v>
      </c>
      <c r="B238" s="43" t="s">
        <v>133</v>
      </c>
      <c r="C238" s="109">
        <v>6</v>
      </c>
      <c r="D238" s="70">
        <v>24.81</v>
      </c>
      <c r="E238" s="45"/>
      <c r="F238" s="2"/>
      <c r="G238" s="2"/>
      <c r="H238" s="1"/>
      <c r="I238" s="8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42" t="s">
        <v>134</v>
      </c>
      <c r="B239" s="43" t="s">
        <v>131</v>
      </c>
      <c r="C239" s="65">
        <f>C237</f>
        <v>2022.97</v>
      </c>
      <c r="D239" s="110">
        <f>+C238*D238/1000</f>
        <v>0.14885999999999999</v>
      </c>
      <c r="E239" s="45">
        <f>C239*D239</f>
        <v>301.1393142</v>
      </c>
      <c r="F239" s="2"/>
      <c r="G239" s="2"/>
      <c r="H239" s="1"/>
      <c r="I239" s="8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42" t="s">
        <v>135</v>
      </c>
      <c r="B240" s="43" t="s">
        <v>133</v>
      </c>
      <c r="C240" s="109">
        <v>0.85</v>
      </c>
      <c r="D240" s="70">
        <v>26.83</v>
      </c>
      <c r="E240" s="45"/>
      <c r="F240" s="2"/>
      <c r="G240" s="2"/>
      <c r="H240" s="1"/>
      <c r="I240" s="8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42" t="s">
        <v>136</v>
      </c>
      <c r="B241" s="43" t="s">
        <v>131</v>
      </c>
      <c r="C241" s="65">
        <f>C237</f>
        <v>2022.97</v>
      </c>
      <c r="D241" s="110">
        <f>+C240*D240/1000</f>
        <v>2.2805499999999999E-2</v>
      </c>
      <c r="E241" s="45">
        <f>C241*D241</f>
        <v>46.134842335000002</v>
      </c>
      <c r="F241" s="2"/>
      <c r="G241" s="2"/>
      <c r="H241" s="1"/>
      <c r="I241" s="8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42" t="s">
        <v>137</v>
      </c>
      <c r="B242" s="43" t="s">
        <v>133</v>
      </c>
      <c r="C242" s="109">
        <v>6.5</v>
      </c>
      <c r="D242" s="70">
        <v>31.96</v>
      </c>
      <c r="E242" s="45"/>
      <c r="F242" s="2"/>
      <c r="G242" s="2"/>
      <c r="H242" s="1"/>
      <c r="I242" s="8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42" t="s">
        <v>138</v>
      </c>
      <c r="B243" s="43" t="s">
        <v>131</v>
      </c>
      <c r="C243" s="65">
        <f>C237</f>
        <v>2022.97</v>
      </c>
      <c r="D243" s="110">
        <f>+C242*D242/1000</f>
        <v>0.20774000000000001</v>
      </c>
      <c r="E243" s="45">
        <f>C243*D243</f>
        <v>420.25178780000005</v>
      </c>
      <c r="F243" s="2"/>
      <c r="G243" s="2"/>
      <c r="H243" s="1"/>
      <c r="I243" s="8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42" t="s">
        <v>139</v>
      </c>
      <c r="B244" s="43" t="s">
        <v>140</v>
      </c>
      <c r="C244" s="109">
        <v>2</v>
      </c>
      <c r="D244" s="70">
        <v>54.56</v>
      </c>
      <c r="E244" s="45"/>
      <c r="F244" s="2"/>
      <c r="G244" s="2"/>
      <c r="H244" s="1"/>
      <c r="I244" s="8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42" t="s">
        <v>141</v>
      </c>
      <c r="B245" s="43" t="s">
        <v>131</v>
      </c>
      <c r="C245" s="65">
        <f>C237</f>
        <v>2022.97</v>
      </c>
      <c r="D245" s="110">
        <f>+C244*D244/1000</f>
        <v>0.10912000000000001</v>
      </c>
      <c r="E245" s="45">
        <f>C245*D245</f>
        <v>220.74648640000001</v>
      </c>
      <c r="F245" s="2"/>
      <c r="G245" s="111"/>
      <c r="H245" s="1"/>
      <c r="I245" s="8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59" t="s">
        <v>142</v>
      </c>
      <c r="B246" s="93" t="s">
        <v>143</v>
      </c>
      <c r="C246" s="112"/>
      <c r="D246" s="113">
        <f>IFERROR(D237+D239+D241+D243+D245,0)</f>
        <v>3.8496366111111104</v>
      </c>
      <c r="E246" s="45"/>
      <c r="F246" s="2"/>
      <c r="G246" s="2"/>
      <c r="H246" s="1"/>
      <c r="I246" s="8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2"/>
      <c r="E247" s="2"/>
      <c r="F247" s="84">
        <f>SUM(E236:E245)</f>
        <v>7787.6993751794435</v>
      </c>
      <c r="G247" s="2"/>
      <c r="H247" s="1"/>
      <c r="I247" s="8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86" t="s">
        <v>144</v>
      </c>
      <c r="B248" s="1"/>
      <c r="C248" s="1"/>
      <c r="D248" s="2"/>
      <c r="E248" s="2"/>
      <c r="F248" s="2"/>
      <c r="G248" s="2"/>
      <c r="H248" s="1"/>
      <c r="I248" s="8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59" t="s">
        <v>125</v>
      </c>
      <c r="B249" s="245">
        <v>2976</v>
      </c>
      <c r="C249" s="1"/>
      <c r="D249" s="2"/>
      <c r="E249" s="2"/>
      <c r="F249" s="2"/>
      <c r="G249" s="2"/>
      <c r="H249" s="1"/>
      <c r="I249" s="8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04"/>
      <c r="C250" s="1"/>
      <c r="D250" s="2"/>
      <c r="E250" s="2"/>
      <c r="F250" s="2"/>
      <c r="G250" s="2"/>
      <c r="H250" s="1"/>
      <c r="I250" s="8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33" t="s">
        <v>12</v>
      </c>
      <c r="B251" s="34" t="s">
        <v>13</v>
      </c>
      <c r="C251" s="34" t="s">
        <v>126</v>
      </c>
      <c r="D251" s="35" t="s">
        <v>14</v>
      </c>
      <c r="E251" s="35" t="s">
        <v>15</v>
      </c>
      <c r="F251" s="36" t="s">
        <v>145</v>
      </c>
      <c r="G251" s="2"/>
      <c r="H251" s="1"/>
      <c r="I251" s="8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38" t="s">
        <v>128</v>
      </c>
      <c r="B252" s="39" t="s">
        <v>129</v>
      </c>
      <c r="C252" s="106">
        <v>2.5</v>
      </c>
      <c r="D252" s="107">
        <v>6.05</v>
      </c>
      <c r="E252" s="41"/>
      <c r="F252" s="2"/>
      <c r="G252" s="2"/>
      <c r="H252" s="1"/>
      <c r="I252" s="8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42" t="s">
        <v>130</v>
      </c>
      <c r="B253" s="43" t="s">
        <v>131</v>
      </c>
      <c r="C253" s="65">
        <f>B249</f>
        <v>2976</v>
      </c>
      <c r="D253" s="108">
        <f>IFERROR(+D252/C252,"-")</f>
        <v>2.42</v>
      </c>
      <c r="E253" s="45">
        <f>IFERROR(C253*D253,"-")</f>
        <v>7201.92</v>
      </c>
      <c r="F253" s="2"/>
      <c r="G253" s="2"/>
      <c r="H253" s="1"/>
      <c r="I253" s="8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42" t="s">
        <v>132</v>
      </c>
      <c r="B254" s="43" t="s">
        <v>133</v>
      </c>
      <c r="C254" s="109">
        <v>6</v>
      </c>
      <c r="D254" s="70">
        <v>24.81</v>
      </c>
      <c r="E254" s="45"/>
      <c r="F254" s="2"/>
      <c r="G254" s="2"/>
      <c r="H254" s="1"/>
      <c r="I254" s="8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42" t="s">
        <v>134</v>
      </c>
      <c r="B255" s="43" t="s">
        <v>131</v>
      </c>
      <c r="C255" s="65">
        <f>C253</f>
        <v>2976</v>
      </c>
      <c r="D255" s="110">
        <f>+C254*D254/1000</f>
        <v>0.14885999999999999</v>
      </c>
      <c r="E255" s="45">
        <f>C255*D255</f>
        <v>443.00735999999995</v>
      </c>
      <c r="F255" s="2"/>
      <c r="G255" s="2"/>
      <c r="H255" s="1"/>
      <c r="I255" s="8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42" t="s">
        <v>135</v>
      </c>
      <c r="B256" s="43" t="s">
        <v>133</v>
      </c>
      <c r="C256" s="109">
        <v>0.85</v>
      </c>
      <c r="D256" s="70">
        <v>26.83</v>
      </c>
      <c r="E256" s="45"/>
      <c r="F256" s="2"/>
      <c r="G256" s="2"/>
      <c r="H256" s="1"/>
      <c r="I256" s="8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42" t="s">
        <v>136</v>
      </c>
      <c r="B257" s="43" t="s">
        <v>131</v>
      </c>
      <c r="C257" s="65">
        <f>C253</f>
        <v>2976</v>
      </c>
      <c r="D257" s="110">
        <f>+C256*D256/1000</f>
        <v>2.2805499999999999E-2</v>
      </c>
      <c r="E257" s="45">
        <f>C257*D257</f>
        <v>67.869168000000002</v>
      </c>
      <c r="F257" s="2"/>
      <c r="G257" s="2"/>
      <c r="H257" s="1"/>
      <c r="I257" s="8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42" t="s">
        <v>137</v>
      </c>
      <c r="B258" s="43" t="s">
        <v>133</v>
      </c>
      <c r="C258" s="109">
        <v>6.5</v>
      </c>
      <c r="D258" s="70">
        <v>31.96</v>
      </c>
      <c r="E258" s="45"/>
      <c r="F258" s="2"/>
      <c r="G258" s="2"/>
      <c r="H258" s="1"/>
      <c r="I258" s="8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42" t="s">
        <v>138</v>
      </c>
      <c r="B259" s="43" t="s">
        <v>131</v>
      </c>
      <c r="C259" s="65">
        <f>C253</f>
        <v>2976</v>
      </c>
      <c r="D259" s="110">
        <f>+C258*D258/1000</f>
        <v>0.20774000000000001</v>
      </c>
      <c r="E259" s="45">
        <f>C259*D259</f>
        <v>618.23424</v>
      </c>
      <c r="F259" s="2"/>
      <c r="G259" s="2"/>
      <c r="H259" s="1"/>
      <c r="I259" s="8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42" t="s">
        <v>139</v>
      </c>
      <c r="B260" s="43" t="s">
        <v>140</v>
      </c>
      <c r="C260" s="109">
        <v>2</v>
      </c>
      <c r="D260" s="70">
        <v>54.56</v>
      </c>
      <c r="E260" s="45"/>
      <c r="F260" s="2"/>
      <c r="G260" s="2"/>
      <c r="H260" s="1"/>
      <c r="I260" s="8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42" t="s">
        <v>141</v>
      </c>
      <c r="B261" s="43" t="s">
        <v>131</v>
      </c>
      <c r="C261" s="65">
        <f>C253</f>
        <v>2976</v>
      </c>
      <c r="D261" s="110">
        <f>+C260*D260/1000</f>
        <v>0.10912000000000001</v>
      </c>
      <c r="E261" s="45">
        <f>C261*D261</f>
        <v>324.74112000000002</v>
      </c>
      <c r="F261" s="2"/>
      <c r="G261" s="2"/>
      <c r="H261" s="1"/>
      <c r="I261" s="8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59" t="s">
        <v>142</v>
      </c>
      <c r="B262" s="93" t="s">
        <v>143</v>
      </c>
      <c r="C262" s="112"/>
      <c r="D262" s="113">
        <f>IFERROR(D253+D255+D257+D259+D261,0)</f>
        <v>2.9085254999999997</v>
      </c>
      <c r="E262" s="45"/>
      <c r="F262" s="2"/>
      <c r="G262" s="2"/>
      <c r="H262" s="1"/>
      <c r="I262" s="8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2"/>
      <c r="E263" s="2"/>
      <c r="F263" s="84">
        <f>SUM(E252:E261)</f>
        <v>8655.7718880000011</v>
      </c>
      <c r="G263" s="2"/>
      <c r="H263" s="1"/>
      <c r="I263" s="8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2"/>
      <c r="E264" s="2"/>
      <c r="F264" s="2"/>
      <c r="G264" s="2"/>
      <c r="H264" s="1"/>
      <c r="I264" s="8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86" t="s">
        <v>146</v>
      </c>
      <c r="B265" s="1"/>
      <c r="C265" s="1"/>
      <c r="D265" s="2"/>
      <c r="E265" s="2"/>
      <c r="F265" s="2"/>
      <c r="G265" s="2"/>
      <c r="H265" s="1"/>
      <c r="I265" s="8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59" t="s">
        <v>125</v>
      </c>
      <c r="B266" s="105">
        <v>188.57</v>
      </c>
      <c r="C266" s="1"/>
      <c r="D266" s="2"/>
      <c r="E266" s="2"/>
      <c r="F266" s="2"/>
      <c r="G266" s="2"/>
      <c r="H266" s="1"/>
      <c r="I266" s="8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04"/>
      <c r="C267" s="1"/>
      <c r="D267" s="2"/>
      <c r="E267" s="2"/>
      <c r="F267" s="2"/>
      <c r="G267" s="2"/>
      <c r="H267" s="1"/>
      <c r="I267" s="8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33" t="s">
        <v>12</v>
      </c>
      <c r="B268" s="34" t="s">
        <v>13</v>
      </c>
      <c r="C268" s="34" t="s">
        <v>126</v>
      </c>
      <c r="D268" s="35" t="s">
        <v>14</v>
      </c>
      <c r="E268" s="35" t="s">
        <v>15</v>
      </c>
      <c r="F268" s="36" t="s">
        <v>147</v>
      </c>
      <c r="G268" s="2"/>
      <c r="H268" s="1"/>
      <c r="I268" s="8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38" t="s">
        <v>128</v>
      </c>
      <c r="B269" s="39" t="s">
        <v>129</v>
      </c>
      <c r="C269" s="106">
        <v>2</v>
      </c>
      <c r="D269" s="107">
        <v>6.05</v>
      </c>
      <c r="E269" s="41"/>
      <c r="F269" s="2"/>
      <c r="G269" s="2"/>
      <c r="H269" s="1"/>
      <c r="I269" s="8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42" t="s">
        <v>130</v>
      </c>
      <c r="B270" s="43" t="s">
        <v>131</v>
      </c>
      <c r="C270" s="65">
        <f>B266</f>
        <v>188.57</v>
      </c>
      <c r="D270" s="108">
        <f>IFERROR(+D269/C269,"-")</f>
        <v>3.0249999999999999</v>
      </c>
      <c r="E270" s="45">
        <f>IFERROR(C270*D270,"-")</f>
        <v>570.42424999999992</v>
      </c>
      <c r="F270" s="2"/>
      <c r="G270" s="2"/>
      <c r="H270" s="1"/>
      <c r="I270" s="8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42" t="s">
        <v>132</v>
      </c>
      <c r="B271" s="43" t="s">
        <v>133</v>
      </c>
      <c r="C271" s="109">
        <v>6</v>
      </c>
      <c r="D271" s="70">
        <v>24.81</v>
      </c>
      <c r="E271" s="45"/>
      <c r="F271" s="2"/>
      <c r="G271" s="2"/>
      <c r="H271" s="1"/>
      <c r="I271" s="8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42" t="s">
        <v>134</v>
      </c>
      <c r="B272" s="43" t="s">
        <v>131</v>
      </c>
      <c r="C272" s="65">
        <f>C270</f>
        <v>188.57</v>
      </c>
      <c r="D272" s="110">
        <f>+C271*D271/1000</f>
        <v>0.14885999999999999</v>
      </c>
      <c r="E272" s="45">
        <f>C272*D272</f>
        <v>28.070530199999997</v>
      </c>
      <c r="F272" s="2"/>
      <c r="G272" s="2"/>
      <c r="H272" s="1"/>
      <c r="I272" s="8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42" t="s">
        <v>135</v>
      </c>
      <c r="B273" s="43" t="s">
        <v>133</v>
      </c>
      <c r="C273" s="109">
        <v>0.85</v>
      </c>
      <c r="D273" s="70">
        <v>26.83</v>
      </c>
      <c r="E273" s="45"/>
      <c r="F273" s="2"/>
      <c r="G273" s="2"/>
      <c r="H273" s="1"/>
      <c r="I273" s="8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42" t="s">
        <v>136</v>
      </c>
      <c r="B274" s="43" t="s">
        <v>131</v>
      </c>
      <c r="C274" s="65">
        <f>C270</f>
        <v>188.57</v>
      </c>
      <c r="D274" s="110">
        <f>+C273*D273/1000</f>
        <v>2.2805499999999999E-2</v>
      </c>
      <c r="E274" s="45">
        <f>C274*D274</f>
        <v>4.3004331349999996</v>
      </c>
      <c r="F274" s="2"/>
      <c r="G274" s="2"/>
      <c r="H274" s="1"/>
      <c r="I274" s="8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42" t="s">
        <v>137</v>
      </c>
      <c r="B275" s="43" t="s">
        <v>133</v>
      </c>
      <c r="C275" s="109">
        <v>6.5</v>
      </c>
      <c r="D275" s="70">
        <v>31.96</v>
      </c>
      <c r="E275" s="45"/>
      <c r="F275" s="2"/>
      <c r="G275" s="2"/>
      <c r="H275" s="1"/>
      <c r="I275" s="8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42" t="s">
        <v>138</v>
      </c>
      <c r="B276" s="43" t="s">
        <v>131</v>
      </c>
      <c r="C276" s="65">
        <f>C270</f>
        <v>188.57</v>
      </c>
      <c r="D276" s="110">
        <f>+C275*D275/1000</f>
        <v>0.20774000000000001</v>
      </c>
      <c r="E276" s="45">
        <f>C276*D276</f>
        <v>39.173531799999999</v>
      </c>
      <c r="F276" s="2"/>
      <c r="G276" s="2"/>
      <c r="H276" s="1"/>
      <c r="I276" s="8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42" t="s">
        <v>139</v>
      </c>
      <c r="B277" s="43" t="s">
        <v>140</v>
      </c>
      <c r="C277" s="109">
        <v>2</v>
      </c>
      <c r="D277" s="70">
        <v>54.56</v>
      </c>
      <c r="E277" s="45"/>
      <c r="F277" s="2"/>
      <c r="G277" s="2"/>
      <c r="H277" s="1"/>
      <c r="I277" s="8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42" t="s">
        <v>141</v>
      </c>
      <c r="B278" s="43" t="s">
        <v>131</v>
      </c>
      <c r="C278" s="65">
        <f>C270</f>
        <v>188.57</v>
      </c>
      <c r="D278" s="110">
        <f>+C277*D277/1000</f>
        <v>0.10912000000000001</v>
      </c>
      <c r="E278" s="45">
        <f>C278*D278</f>
        <v>20.576758399999999</v>
      </c>
      <c r="F278" s="2"/>
      <c r="G278" s="2"/>
      <c r="H278" s="1"/>
      <c r="I278" s="8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59" t="s">
        <v>142</v>
      </c>
      <c r="B279" s="93" t="s">
        <v>143</v>
      </c>
      <c r="C279" s="112"/>
      <c r="D279" s="113">
        <f>IFERROR(D270+D272+D274+D276+D278,0)</f>
        <v>3.5135254999999996</v>
      </c>
      <c r="E279" s="45"/>
      <c r="F279" s="2"/>
      <c r="G279" s="2"/>
      <c r="H279" s="1"/>
      <c r="I279" s="8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2"/>
      <c r="E280" s="2"/>
      <c r="F280" s="84">
        <f>SUM(E269:E278)</f>
        <v>662.54550353499997</v>
      </c>
      <c r="G280" s="2"/>
      <c r="H280" s="1"/>
      <c r="I280" s="8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 t="s">
        <v>148</v>
      </c>
      <c r="B281" s="1"/>
      <c r="C281" s="1"/>
      <c r="D281" s="2"/>
      <c r="E281" s="2"/>
      <c r="F281" s="2"/>
      <c r="G281" s="2"/>
      <c r="H281" s="1"/>
      <c r="I281" s="8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33" t="s">
        <v>12</v>
      </c>
      <c r="B282" s="34" t="s">
        <v>13</v>
      </c>
      <c r="C282" s="34" t="s">
        <v>3</v>
      </c>
      <c r="D282" s="35" t="s">
        <v>14</v>
      </c>
      <c r="E282" s="35" t="s">
        <v>15</v>
      </c>
      <c r="F282" s="36" t="s">
        <v>149</v>
      </c>
      <c r="G282" s="2"/>
      <c r="H282" s="1"/>
      <c r="I282" s="8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38" t="s">
        <v>150</v>
      </c>
      <c r="B283" s="39" t="s">
        <v>143</v>
      </c>
      <c r="C283" s="114">
        <f>B266+B249+B233</f>
        <v>5187.54</v>
      </c>
      <c r="D283" s="40">
        <v>0.79</v>
      </c>
      <c r="E283" s="41">
        <f>C283*D283</f>
        <v>4098.1566000000003</v>
      </c>
      <c r="F283" s="2"/>
      <c r="G283" s="2"/>
      <c r="H283" s="1"/>
      <c r="I283" s="8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2"/>
      <c r="E284" s="2"/>
      <c r="F284" s="84">
        <f>E283</f>
        <v>4098.1566000000003</v>
      </c>
      <c r="G284" s="2"/>
      <c r="H284" s="1"/>
      <c r="I284" s="8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2"/>
      <c r="E285" s="2"/>
      <c r="F285" s="2"/>
      <c r="G285" s="2"/>
      <c r="H285" s="1"/>
      <c r="I285" s="8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86" t="s">
        <v>151</v>
      </c>
      <c r="B286" s="1"/>
      <c r="C286" s="1"/>
      <c r="D286" s="2"/>
      <c r="E286" s="2"/>
      <c r="F286" s="2"/>
      <c r="G286" s="2"/>
      <c r="H286" s="1"/>
      <c r="I286" s="8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33" t="s">
        <v>12</v>
      </c>
      <c r="B287" s="34" t="s">
        <v>13</v>
      </c>
      <c r="C287" s="34" t="s">
        <v>3</v>
      </c>
      <c r="D287" s="35" t="s">
        <v>14</v>
      </c>
      <c r="E287" s="35" t="s">
        <v>15</v>
      </c>
      <c r="F287" s="36" t="s">
        <v>152</v>
      </c>
      <c r="G287" s="2"/>
      <c r="H287" s="1"/>
      <c r="I287" s="8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15" t="s">
        <v>153</v>
      </c>
      <c r="B288" s="39" t="s">
        <v>56</v>
      </c>
      <c r="C288" s="116">
        <v>6</v>
      </c>
      <c r="D288" s="40">
        <v>2843.87</v>
      </c>
      <c r="E288" s="41">
        <f>C288*D288</f>
        <v>17063.22</v>
      </c>
      <c r="F288" s="2"/>
      <c r="G288" s="2"/>
      <c r="H288" s="1"/>
      <c r="I288" s="8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38" t="s">
        <v>154</v>
      </c>
      <c r="B289" s="39" t="s">
        <v>56</v>
      </c>
      <c r="C289" s="116">
        <v>2</v>
      </c>
      <c r="D289" s="41"/>
      <c r="E289" s="41"/>
      <c r="F289" s="2"/>
      <c r="G289" s="2"/>
      <c r="H289" s="1"/>
      <c r="I289" s="8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38" t="s">
        <v>155</v>
      </c>
      <c r="B290" s="39" t="s">
        <v>56</v>
      </c>
      <c r="C290" s="41">
        <f>C288*C289</f>
        <v>12</v>
      </c>
      <c r="D290" s="40">
        <v>418</v>
      </c>
      <c r="E290" s="41">
        <f>C290*D290</f>
        <v>5016</v>
      </c>
      <c r="F290" s="2"/>
      <c r="G290" s="2"/>
      <c r="H290" s="1"/>
      <c r="I290" s="8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17" t="s">
        <v>156</v>
      </c>
      <c r="B291" s="43" t="s">
        <v>157</v>
      </c>
      <c r="C291" s="118">
        <v>60000</v>
      </c>
      <c r="D291" s="45">
        <f>E288+E290</f>
        <v>22079.22</v>
      </c>
      <c r="E291" s="45">
        <f>IFERROR(D291/C291,"-")</f>
        <v>0.36798700000000001</v>
      </c>
      <c r="F291" s="2"/>
      <c r="G291" s="2"/>
      <c r="H291" s="1"/>
      <c r="I291" s="8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42" t="s">
        <v>158</v>
      </c>
      <c r="B292" s="43" t="s">
        <v>131</v>
      </c>
      <c r="C292" s="114">
        <f>C283</f>
        <v>5187.54</v>
      </c>
      <c r="D292" s="45">
        <f>E291</f>
        <v>0.36798700000000001</v>
      </c>
      <c r="E292" s="45">
        <f>IFERROR(C292*D292,0)</f>
        <v>1908.9472819800001</v>
      </c>
      <c r="F292" s="2"/>
      <c r="G292" s="2"/>
      <c r="H292" s="1"/>
      <c r="I292" s="8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2"/>
      <c r="E293" s="2"/>
      <c r="F293" s="84">
        <f>E292</f>
        <v>1908.9472819800001</v>
      </c>
      <c r="G293" s="2"/>
      <c r="H293" s="1"/>
      <c r="I293" s="8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86" t="s">
        <v>159</v>
      </c>
      <c r="B294" s="1"/>
      <c r="C294" s="1"/>
      <c r="D294" s="2"/>
      <c r="E294" s="2"/>
      <c r="F294" s="2"/>
      <c r="G294" s="2"/>
      <c r="H294" s="1"/>
      <c r="I294" s="8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33" t="s">
        <v>12</v>
      </c>
      <c r="B295" s="34" t="s">
        <v>13</v>
      </c>
      <c r="C295" s="34" t="s">
        <v>3</v>
      </c>
      <c r="D295" s="35" t="s">
        <v>14</v>
      </c>
      <c r="E295" s="35" t="s">
        <v>15</v>
      </c>
      <c r="F295" s="36" t="s">
        <v>160</v>
      </c>
      <c r="G295" s="2"/>
      <c r="H295" s="1"/>
      <c r="I295" s="8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15" t="s">
        <v>153</v>
      </c>
      <c r="B296" s="39" t="s">
        <v>56</v>
      </c>
      <c r="C296" s="116">
        <v>6</v>
      </c>
      <c r="D296" s="40">
        <v>2843.87</v>
      </c>
      <c r="E296" s="41">
        <f>C296*D296</f>
        <v>17063.22</v>
      </c>
      <c r="F296" s="2"/>
      <c r="G296" s="2"/>
      <c r="H296" s="1"/>
      <c r="I296" s="8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38" t="s">
        <v>154</v>
      </c>
      <c r="B297" s="39" t="s">
        <v>56</v>
      </c>
      <c r="C297" s="116">
        <v>2</v>
      </c>
      <c r="D297" s="41"/>
      <c r="E297" s="41"/>
      <c r="F297" s="2"/>
      <c r="G297" s="2"/>
      <c r="H297" s="1"/>
      <c r="I297" s="8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38" t="s">
        <v>155</v>
      </c>
      <c r="B298" s="39" t="s">
        <v>56</v>
      </c>
      <c r="C298" s="41">
        <f>C296*C297</f>
        <v>12</v>
      </c>
      <c r="D298" s="40">
        <v>418</v>
      </c>
      <c r="E298" s="41">
        <f>C298*D298</f>
        <v>5016</v>
      </c>
      <c r="F298" s="2"/>
      <c r="G298" s="2"/>
      <c r="H298" s="1"/>
      <c r="I298" s="8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17" t="s">
        <v>156</v>
      </c>
      <c r="B299" s="43" t="s">
        <v>157</v>
      </c>
      <c r="C299" s="118">
        <v>60000</v>
      </c>
      <c r="D299" s="45">
        <f>E296+E298</f>
        <v>22079.22</v>
      </c>
      <c r="E299" s="45">
        <f>IFERROR(D299/C299,"-")</f>
        <v>0.36798700000000001</v>
      </c>
      <c r="F299" s="2"/>
      <c r="G299" s="2"/>
      <c r="H299" s="1"/>
      <c r="I299" s="8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42" t="s">
        <v>158</v>
      </c>
      <c r="B300" s="43" t="s">
        <v>131</v>
      </c>
      <c r="C300" s="114">
        <v>189</v>
      </c>
      <c r="D300" s="45">
        <f>E299</f>
        <v>0.36798700000000001</v>
      </c>
      <c r="E300" s="45">
        <f>IFERROR(C300*D300,0)</f>
        <v>69.549543</v>
      </c>
      <c r="F300" s="2"/>
      <c r="G300" s="2"/>
      <c r="H300" s="1"/>
      <c r="I300" s="8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2"/>
      <c r="E301" s="2"/>
      <c r="F301" s="84">
        <f>E300</f>
        <v>69.549543</v>
      </c>
      <c r="G301" s="2"/>
      <c r="H301" s="1"/>
      <c r="I301" s="8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71" t="s">
        <v>161</v>
      </c>
      <c r="B303" s="72"/>
      <c r="C303" s="72"/>
      <c r="D303" s="10"/>
      <c r="E303" s="73"/>
      <c r="F303" s="84">
        <f>F301+F293+F284+F280+F263+F247+F230+F222+F213+F197+F180+F164</f>
        <v>31186.683336421884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7" t="s">
        <v>162</v>
      </c>
      <c r="B305" s="7"/>
      <c r="C305" s="7"/>
      <c r="D305" s="6"/>
      <c r="E305" s="6"/>
      <c r="F305" s="4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33" t="s">
        <v>12</v>
      </c>
      <c r="B307" s="34" t="s">
        <v>13</v>
      </c>
      <c r="C307" s="34" t="s">
        <v>3</v>
      </c>
      <c r="D307" s="35" t="s">
        <v>14</v>
      </c>
      <c r="E307" s="35" t="s">
        <v>15</v>
      </c>
      <c r="F307" s="36" t="s">
        <v>163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42" t="s">
        <v>164</v>
      </c>
      <c r="B308" s="43" t="s">
        <v>56</v>
      </c>
      <c r="C308" s="51">
        <v>0.33300000000000002</v>
      </c>
      <c r="D308" s="40">
        <v>47.73</v>
      </c>
      <c r="E308" s="45">
        <f t="shared" ref="E308:E312" si="20">C308*D308</f>
        <v>15.89409</v>
      </c>
      <c r="F308" s="8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42" t="s">
        <v>165</v>
      </c>
      <c r="B309" s="43" t="s">
        <v>56</v>
      </c>
      <c r="C309" s="51">
        <v>0.33300000000000002</v>
      </c>
      <c r="D309" s="40">
        <v>40.409999999999997</v>
      </c>
      <c r="E309" s="45">
        <f t="shared" si="20"/>
        <v>13.456529999999999</v>
      </c>
      <c r="F309" s="8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42" t="s">
        <v>166</v>
      </c>
      <c r="B310" s="43" t="s">
        <v>56</v>
      </c>
      <c r="C310" s="51">
        <v>0.5</v>
      </c>
      <c r="D310" s="40">
        <v>21.13</v>
      </c>
      <c r="E310" s="45">
        <f t="shared" si="20"/>
        <v>10.565</v>
      </c>
      <c r="F310" s="8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42" t="s">
        <v>167</v>
      </c>
      <c r="B311" s="43" t="s">
        <v>168</v>
      </c>
      <c r="C311" s="119"/>
      <c r="D311" s="120"/>
      <c r="E311" s="45">
        <f t="shared" si="20"/>
        <v>0</v>
      </c>
      <c r="F311" s="8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42" t="s">
        <v>169</v>
      </c>
      <c r="B312" s="43" t="s">
        <v>168</v>
      </c>
      <c r="C312" s="119"/>
      <c r="D312" s="120"/>
      <c r="E312" s="45">
        <f t="shared" si="20"/>
        <v>0</v>
      </c>
      <c r="F312" s="8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7"/>
      <c r="B313" s="7"/>
      <c r="C313" s="7"/>
      <c r="D313" s="7"/>
      <c r="E313" s="6"/>
      <c r="F313" s="84">
        <f>SUM(E308:E312)</f>
        <v>39.915619999999997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71" t="s">
        <v>170</v>
      </c>
      <c r="B315" s="72"/>
      <c r="C315" s="72"/>
      <c r="D315" s="10"/>
      <c r="E315" s="73"/>
      <c r="F315" s="84">
        <f>+F313</f>
        <v>39.915619999999997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7" t="s">
        <v>171</v>
      </c>
      <c r="B317" s="7"/>
      <c r="C317" s="7"/>
      <c r="D317" s="6"/>
      <c r="E317" s="6"/>
      <c r="F317" s="48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21" t="s">
        <v>172</v>
      </c>
      <c r="B318" s="1"/>
      <c r="C318" s="1"/>
      <c r="D318" s="2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33" t="s">
        <v>12</v>
      </c>
      <c r="B319" s="34" t="s">
        <v>13</v>
      </c>
      <c r="C319" s="34" t="s">
        <v>3</v>
      </c>
      <c r="D319" s="35" t="s">
        <v>14</v>
      </c>
      <c r="E319" s="35" t="s">
        <v>15</v>
      </c>
      <c r="F319" s="36" t="s">
        <v>173</v>
      </c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42" t="s">
        <v>174</v>
      </c>
      <c r="B320" s="122" t="s">
        <v>168</v>
      </c>
      <c r="C320" s="80">
        <f>C152</f>
        <v>1</v>
      </c>
      <c r="D320" s="70">
        <v>255</v>
      </c>
      <c r="E320" s="45">
        <f>+D320*C320</f>
        <v>255</v>
      </c>
      <c r="F320" s="87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42" t="s">
        <v>175</v>
      </c>
      <c r="B321" s="122" t="s">
        <v>18</v>
      </c>
      <c r="C321" s="43">
        <v>60</v>
      </c>
      <c r="D321" s="123">
        <f>SUM(E320)</f>
        <v>255</v>
      </c>
      <c r="E321" s="123">
        <f>+D321/C321</f>
        <v>4.25</v>
      </c>
      <c r="F321" s="87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42" t="s">
        <v>176</v>
      </c>
      <c r="B322" s="43" t="s">
        <v>56</v>
      </c>
      <c r="C322" s="80">
        <f>+C320</f>
        <v>1</v>
      </c>
      <c r="D322" s="70">
        <v>60</v>
      </c>
      <c r="E322" s="45">
        <f>C322*D322</f>
        <v>60</v>
      </c>
      <c r="F322" s="87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42" t="s">
        <v>177</v>
      </c>
      <c r="B323" s="122" t="s">
        <v>18</v>
      </c>
      <c r="C323" s="43">
        <v>1</v>
      </c>
      <c r="D323" s="123">
        <f>+E322</f>
        <v>60</v>
      </c>
      <c r="E323" s="123">
        <f>+D323/C323</f>
        <v>60</v>
      </c>
      <c r="F323" s="87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57"/>
      <c r="B324" s="57"/>
      <c r="C324" s="57"/>
      <c r="D324" s="52" t="s">
        <v>30</v>
      </c>
      <c r="E324" s="53">
        <f>$B$17</f>
        <v>1</v>
      </c>
      <c r="F324" s="84">
        <f>(E321+E323)*E324</f>
        <v>64.25</v>
      </c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86" t="s">
        <v>178</v>
      </c>
      <c r="B325" s="1"/>
      <c r="C325" s="1"/>
      <c r="D325" s="2"/>
      <c r="E325" s="2"/>
      <c r="F325" s="2"/>
      <c r="G325" s="124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</row>
    <row r="326" spans="1:25" ht="11.25" customHeight="1" x14ac:dyDescent="0.2">
      <c r="A326" s="33" t="s">
        <v>12</v>
      </c>
      <c r="B326" s="34" t="s">
        <v>13</v>
      </c>
      <c r="C326" s="34" t="s">
        <v>3</v>
      </c>
      <c r="D326" s="35" t="s">
        <v>14</v>
      </c>
      <c r="E326" s="35" t="s">
        <v>15</v>
      </c>
      <c r="F326" s="36" t="s">
        <v>179</v>
      </c>
      <c r="G326" s="124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</row>
    <row r="327" spans="1:25" ht="11.25" customHeight="1" x14ac:dyDescent="0.2">
      <c r="A327" s="117" t="s">
        <v>180</v>
      </c>
      <c r="B327" s="122" t="s">
        <v>168</v>
      </c>
      <c r="C327" s="80">
        <f>C159</f>
        <v>0</v>
      </c>
      <c r="D327" s="70">
        <v>499.9</v>
      </c>
      <c r="E327" s="45">
        <f>+D327*C327</f>
        <v>0</v>
      </c>
      <c r="F327" s="87"/>
      <c r="G327" s="124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</row>
    <row r="328" spans="1:25" ht="11.25" customHeight="1" x14ac:dyDescent="0.2">
      <c r="A328" s="42" t="s">
        <v>175</v>
      </c>
      <c r="B328" s="122" t="s">
        <v>18</v>
      </c>
      <c r="C328" s="43">
        <v>60</v>
      </c>
      <c r="D328" s="126">
        <v>499.9</v>
      </c>
      <c r="E328" s="123">
        <f>+D328/C328</f>
        <v>8.331666666666667</v>
      </c>
      <c r="F328" s="87"/>
      <c r="G328" s="124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</row>
    <row r="329" spans="1:25" ht="11.25" customHeight="1" x14ac:dyDescent="0.2">
      <c r="A329" s="117" t="s">
        <v>181</v>
      </c>
      <c r="B329" s="43" t="s">
        <v>56</v>
      </c>
      <c r="C329" s="80">
        <f>+C327</f>
        <v>0</v>
      </c>
      <c r="D329" s="70">
        <v>60</v>
      </c>
      <c r="E329" s="45">
        <f>C329*D329</f>
        <v>0</v>
      </c>
      <c r="F329" s="87"/>
      <c r="G329" s="124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</row>
    <row r="330" spans="1:25" ht="11.25" customHeight="1" x14ac:dyDescent="0.2">
      <c r="A330" s="42" t="s">
        <v>177</v>
      </c>
      <c r="B330" s="122" t="s">
        <v>18</v>
      </c>
      <c r="C330" s="43">
        <v>1</v>
      </c>
      <c r="D330" s="126">
        <v>60</v>
      </c>
      <c r="E330" s="123">
        <f>+D330/C330</f>
        <v>60</v>
      </c>
      <c r="F330" s="87"/>
      <c r="G330" s="124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</row>
    <row r="331" spans="1:25" ht="11.25" customHeight="1" x14ac:dyDescent="0.2">
      <c r="A331" s="57"/>
      <c r="B331" s="57"/>
      <c r="C331" s="57"/>
      <c r="D331" s="52" t="s">
        <v>30</v>
      </c>
      <c r="E331" s="53">
        <f>$B$17</f>
        <v>1</v>
      </c>
      <c r="F331" s="84">
        <f>(E328+E330)*E331</f>
        <v>68.331666666666663</v>
      </c>
      <c r="G331" s="124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</row>
    <row r="332" spans="1:25" ht="11.25" customHeight="1" x14ac:dyDescent="0.2">
      <c r="A332" s="121" t="s">
        <v>182</v>
      </c>
      <c r="B332" s="1"/>
      <c r="C332" s="1"/>
      <c r="D332" s="2"/>
      <c r="E332" s="2"/>
      <c r="F332" s="2"/>
      <c r="G332" s="124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</row>
    <row r="333" spans="1:25" ht="11.25" customHeight="1" x14ac:dyDescent="0.2">
      <c r="A333" s="33" t="s">
        <v>12</v>
      </c>
      <c r="B333" s="34" t="s">
        <v>13</v>
      </c>
      <c r="C333" s="34" t="s">
        <v>3</v>
      </c>
      <c r="D333" s="35" t="s">
        <v>14</v>
      </c>
      <c r="E333" s="35" t="s">
        <v>15</v>
      </c>
      <c r="F333" s="36" t="s">
        <v>183</v>
      </c>
      <c r="G333" s="124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</row>
    <row r="334" spans="1:25" ht="11.25" customHeight="1" x14ac:dyDescent="0.2">
      <c r="A334" s="42" t="s">
        <v>174</v>
      </c>
      <c r="B334" s="122" t="s">
        <v>168</v>
      </c>
      <c r="C334" s="80">
        <f>C166</f>
        <v>0</v>
      </c>
      <c r="D334" s="70">
        <v>255</v>
      </c>
      <c r="E334" s="45">
        <f>+D334*C334</f>
        <v>0</v>
      </c>
      <c r="F334" s="87"/>
      <c r="G334" s="124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</row>
    <row r="335" spans="1:25" ht="11.25" customHeight="1" x14ac:dyDescent="0.2">
      <c r="A335" s="42" t="s">
        <v>175</v>
      </c>
      <c r="B335" s="122" t="s">
        <v>18</v>
      </c>
      <c r="C335" s="43">
        <v>60</v>
      </c>
      <c r="D335" s="126">
        <v>255</v>
      </c>
      <c r="E335" s="123">
        <f>+D335/C335</f>
        <v>4.25</v>
      </c>
      <c r="F335" s="87"/>
      <c r="G335" s="124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</row>
    <row r="336" spans="1:25" ht="11.25" customHeight="1" x14ac:dyDescent="0.2">
      <c r="A336" s="42" t="s">
        <v>176</v>
      </c>
      <c r="B336" s="43" t="s">
        <v>56</v>
      </c>
      <c r="C336" s="80">
        <f>+C334</f>
        <v>0</v>
      </c>
      <c r="D336" s="70">
        <v>60</v>
      </c>
      <c r="E336" s="45">
        <f>C336*D336</f>
        <v>0</v>
      </c>
      <c r="F336" s="87"/>
      <c r="G336" s="124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</row>
    <row r="337" spans="1:25" ht="11.25" customHeight="1" x14ac:dyDescent="0.2">
      <c r="A337" s="42" t="s">
        <v>177</v>
      </c>
      <c r="B337" s="122" t="s">
        <v>18</v>
      </c>
      <c r="C337" s="43">
        <v>1</v>
      </c>
      <c r="D337" s="126">
        <v>60</v>
      </c>
      <c r="E337" s="123">
        <f>+D337/C337</f>
        <v>60</v>
      </c>
      <c r="F337" s="87"/>
      <c r="G337" s="124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</row>
    <row r="338" spans="1:25" ht="11.25" customHeight="1" x14ac:dyDescent="0.2">
      <c r="A338" s="57"/>
      <c r="B338" s="57"/>
      <c r="C338" s="57"/>
      <c r="D338" s="52" t="s">
        <v>30</v>
      </c>
      <c r="E338" s="102">
        <v>0.1023</v>
      </c>
      <c r="F338" s="84">
        <f>(E335+E337)*E338</f>
        <v>6.572775</v>
      </c>
      <c r="G338" s="124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</row>
    <row r="339" spans="1:25" ht="11.25" customHeight="1" x14ac:dyDescent="0.2">
      <c r="A339" s="86" t="s">
        <v>178</v>
      </c>
      <c r="B339" s="1"/>
      <c r="C339" s="1"/>
      <c r="D339" s="2"/>
      <c r="E339" s="2"/>
      <c r="F339" s="2"/>
      <c r="G339" s="124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</row>
    <row r="340" spans="1:25" ht="11.25" customHeight="1" x14ac:dyDescent="0.2">
      <c r="A340" s="33" t="s">
        <v>12</v>
      </c>
      <c r="B340" s="34" t="s">
        <v>13</v>
      </c>
      <c r="C340" s="34" t="s">
        <v>3</v>
      </c>
      <c r="D340" s="35" t="s">
        <v>14</v>
      </c>
      <c r="E340" s="35" t="s">
        <v>15</v>
      </c>
      <c r="F340" s="36" t="s">
        <v>184</v>
      </c>
      <c r="G340" s="124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</row>
    <row r="341" spans="1:25" ht="11.25" customHeight="1" x14ac:dyDescent="0.2">
      <c r="A341" s="117" t="s">
        <v>180</v>
      </c>
      <c r="B341" s="122" t="s">
        <v>168</v>
      </c>
      <c r="C341" s="80">
        <f>C173</f>
        <v>1</v>
      </c>
      <c r="D341" s="70">
        <v>499.9</v>
      </c>
      <c r="E341" s="45">
        <f>+D341*C341</f>
        <v>499.9</v>
      </c>
      <c r="F341" s="87"/>
      <c r="G341" s="124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</row>
    <row r="342" spans="1:25" ht="11.25" customHeight="1" x14ac:dyDescent="0.2">
      <c r="A342" s="42" t="s">
        <v>175</v>
      </c>
      <c r="B342" s="122" t="s">
        <v>18</v>
      </c>
      <c r="C342" s="43">
        <v>60</v>
      </c>
      <c r="D342" s="123">
        <f>SUM(E341)</f>
        <v>499.9</v>
      </c>
      <c r="E342" s="123">
        <f>+D342/C342</f>
        <v>8.331666666666667</v>
      </c>
      <c r="F342" s="87"/>
      <c r="G342" s="124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</row>
    <row r="343" spans="1:25" ht="11.25" customHeight="1" x14ac:dyDescent="0.2">
      <c r="A343" s="117" t="s">
        <v>181</v>
      </c>
      <c r="B343" s="43" t="s">
        <v>56</v>
      </c>
      <c r="C343" s="80">
        <f>+C341</f>
        <v>1</v>
      </c>
      <c r="D343" s="70">
        <v>60</v>
      </c>
      <c r="E343" s="45">
        <f>C343*D343</f>
        <v>60</v>
      </c>
      <c r="F343" s="87"/>
      <c r="G343" s="124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</row>
    <row r="344" spans="1:25" ht="11.25" customHeight="1" x14ac:dyDescent="0.2">
      <c r="A344" s="42" t="s">
        <v>177</v>
      </c>
      <c r="B344" s="122" t="s">
        <v>18</v>
      </c>
      <c r="C344" s="43">
        <v>1</v>
      </c>
      <c r="D344" s="123">
        <f>+E343</f>
        <v>60</v>
      </c>
      <c r="E344" s="123">
        <f>+D344/C344</f>
        <v>60</v>
      </c>
      <c r="F344" s="87"/>
      <c r="G344" s="124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</row>
    <row r="345" spans="1:25" ht="11.25" customHeight="1" x14ac:dyDescent="0.2">
      <c r="A345" s="57"/>
      <c r="B345" s="57"/>
      <c r="C345" s="57"/>
      <c r="D345" s="52" t="s">
        <v>30</v>
      </c>
      <c r="E345" s="102">
        <v>0.1023</v>
      </c>
      <c r="F345" s="84">
        <f>(E342+E344)*E345</f>
        <v>6.9903294999999996</v>
      </c>
      <c r="G345" s="124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</row>
    <row r="346" spans="1:25" ht="11.25" customHeight="1" x14ac:dyDescent="0.2">
      <c r="A346" s="1"/>
      <c r="B346" s="1"/>
      <c r="C346" s="1"/>
      <c r="D346" s="2"/>
      <c r="E346" s="2"/>
      <c r="F346" s="2"/>
      <c r="G346" s="124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</row>
    <row r="347" spans="1:25" ht="11.25" customHeight="1" x14ac:dyDescent="0.2">
      <c r="A347" s="1"/>
      <c r="B347" s="1"/>
      <c r="C347" s="1"/>
      <c r="D347" s="2"/>
      <c r="E347" s="2"/>
      <c r="F347" s="2"/>
      <c r="G347" s="124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</row>
    <row r="348" spans="1:25" ht="12.75" customHeight="1" x14ac:dyDescent="0.2">
      <c r="A348" s="71" t="s">
        <v>185</v>
      </c>
      <c r="B348" s="72"/>
      <c r="C348" s="72"/>
      <c r="D348" s="10"/>
      <c r="E348" s="73"/>
      <c r="F348" s="127">
        <v>146.13999999999999</v>
      </c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2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7.25" customHeight="1" x14ac:dyDescent="0.2">
      <c r="A350" s="71" t="s">
        <v>186</v>
      </c>
      <c r="B350" s="81"/>
      <c r="C350" s="81"/>
      <c r="D350" s="82"/>
      <c r="E350" s="83"/>
      <c r="F350" s="69">
        <f>+F110+F144+F303+F315+F348</f>
        <v>63646.915355348203</v>
      </c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2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7" t="s">
        <v>187</v>
      </c>
      <c r="B352" s="1"/>
      <c r="C352" s="1"/>
      <c r="D352" s="2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2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33" t="s">
        <v>12</v>
      </c>
      <c r="B354" s="34" t="s">
        <v>13</v>
      </c>
      <c r="C354" s="34" t="s">
        <v>3</v>
      </c>
      <c r="D354" s="35" t="s">
        <v>14</v>
      </c>
      <c r="E354" s="35" t="s">
        <v>15</v>
      </c>
      <c r="F354" s="36" t="s">
        <v>188</v>
      </c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38" t="s">
        <v>189</v>
      </c>
      <c r="B355" s="39" t="s">
        <v>0</v>
      </c>
      <c r="C355" s="50">
        <f>'4.BDI'!C14*100</f>
        <v>26.090000000000003</v>
      </c>
      <c r="D355" s="41">
        <f>+F350</f>
        <v>63646.915355348203</v>
      </c>
      <c r="E355" s="41">
        <f>C355*D355/100</f>
        <v>16605.480216210348</v>
      </c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2"/>
      <c r="E356" s="2"/>
      <c r="F356" s="84">
        <f>+E355</f>
        <v>16605.480216210348</v>
      </c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2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71" t="s">
        <v>190</v>
      </c>
      <c r="B358" s="81"/>
      <c r="C358" s="81"/>
      <c r="D358" s="82"/>
      <c r="E358" s="83"/>
      <c r="F358" s="69">
        <f>F356</f>
        <v>16605.480216210348</v>
      </c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7"/>
      <c r="B359" s="7"/>
      <c r="C359" s="7"/>
      <c r="D359" s="6"/>
      <c r="E359" s="6"/>
      <c r="F359" s="48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2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4.75" customHeight="1" x14ac:dyDescent="0.2">
      <c r="A361" s="71" t="s">
        <v>191</v>
      </c>
      <c r="B361" s="81"/>
      <c r="C361" s="81"/>
      <c r="D361" s="82"/>
      <c r="E361" s="83"/>
      <c r="F361" s="69">
        <f>F350+F358</f>
        <v>80252.395571558547</v>
      </c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 x14ac:dyDescent="0.2">
      <c r="A362" s="128"/>
      <c r="B362" s="128"/>
      <c r="C362" s="128"/>
      <c r="D362" s="129"/>
      <c r="E362" s="129"/>
      <c r="F362" s="129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7"/>
      <c r="B363" s="7"/>
      <c r="C363" s="7"/>
      <c r="D363" s="6"/>
      <c r="E363" s="6"/>
      <c r="F363" s="48"/>
      <c r="G363" s="2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</row>
    <row r="364" spans="1:25" ht="9.75" customHeight="1" x14ac:dyDescent="0.2">
      <c r="A364" s="129"/>
      <c r="B364" s="2"/>
      <c r="C364" s="2"/>
      <c r="D364" s="2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2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2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2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2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2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2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2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2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2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2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2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2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2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2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2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2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2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2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2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2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2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2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2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2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2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2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2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2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2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9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2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2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2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2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2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2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2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2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2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2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2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2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2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2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2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2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2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2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2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2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2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2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2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2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2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2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2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2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2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2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2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2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2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2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2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2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2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2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2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2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2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2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2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2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2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2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2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2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2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2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2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2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2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2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2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2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2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2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2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2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2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2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2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2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2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2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2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2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2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2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2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2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2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2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2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2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2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2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2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2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2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2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2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2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2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2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2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2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2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2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2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2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2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2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2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2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2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2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2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2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2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2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2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2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2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2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2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2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2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2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2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2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2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2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2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2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2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2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2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2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2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2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2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2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2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2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2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2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2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2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2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2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2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2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2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2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2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2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2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2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2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2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2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2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2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2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2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2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2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2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2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2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2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2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2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2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2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2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2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2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2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2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2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2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2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2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2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2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2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2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2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2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2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2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2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2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2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2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2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2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2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2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2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2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2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2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2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2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2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2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2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2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2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2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2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2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2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2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2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2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2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2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2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2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2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2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2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2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2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2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2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2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2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2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2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2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2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2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2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2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2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2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2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2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2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2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2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2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2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2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2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2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2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2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2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2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2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2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2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2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2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2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2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2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2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2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2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2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2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2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2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2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2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2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2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2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2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2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2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2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2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2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2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2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2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2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2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2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2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2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2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2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2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2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2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2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2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2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2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2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2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2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2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2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2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2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2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2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2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2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2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2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2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2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2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2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2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2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2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2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2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2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2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2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2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2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2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2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2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2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2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2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2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2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2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2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2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2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2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2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2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2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2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2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2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2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2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2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2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2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2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2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2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2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2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2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2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2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2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2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2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2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2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2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2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2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2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2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2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2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2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2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2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2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2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2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2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2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2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2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2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2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2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2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2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2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2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2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2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2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2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2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2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2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2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2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2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2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2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2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2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2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2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2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2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2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2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2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2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2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2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2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2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2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2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2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2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2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2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2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2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2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2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2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2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2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2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2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2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2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2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2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2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2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2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2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2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2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2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2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2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2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2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2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2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2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2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2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2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2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2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2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2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2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2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2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2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2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2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2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2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2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2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2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2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2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2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2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2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2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2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2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2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2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2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2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2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2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2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2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2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2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2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2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2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2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2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2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2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2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2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2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2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2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2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2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2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2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2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2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2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2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2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2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2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2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2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2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2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2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2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2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2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2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2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2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2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2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2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2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2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2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2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2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2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2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2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2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2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2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2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2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2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2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2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2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2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2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2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2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2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2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2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2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2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2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2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2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2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2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2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2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2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2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2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2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2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2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2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2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2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2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2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2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2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2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2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2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2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2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2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2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2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2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2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2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2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2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2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2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2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2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2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2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2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2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2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2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2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2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2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2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2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2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2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2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2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2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2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2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2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2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1"/>
      <c r="C977" s="1"/>
      <c r="D977" s="2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">
      <c r="A978" s="1"/>
      <c r="B978" s="1"/>
      <c r="C978" s="1"/>
      <c r="D978" s="2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">
      <c r="A979" s="1"/>
      <c r="B979" s="1"/>
      <c r="C979" s="1"/>
      <c r="D979" s="2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">
      <c r="A980" s="1"/>
      <c r="B980" s="1"/>
      <c r="C980" s="1"/>
      <c r="D980" s="2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">
      <c r="A981" s="1"/>
      <c r="B981" s="1"/>
      <c r="C981" s="1"/>
      <c r="D981" s="2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">
      <c r="A982" s="1"/>
      <c r="B982" s="1"/>
      <c r="C982" s="1"/>
      <c r="D982" s="2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">
      <c r="A983" s="1"/>
      <c r="B983" s="1"/>
      <c r="C983" s="1"/>
      <c r="D983" s="2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">
      <c r="A984" s="1"/>
      <c r="B984" s="1"/>
      <c r="C984" s="1"/>
      <c r="D984" s="2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">
      <c r="A985" s="1"/>
      <c r="B985" s="1"/>
      <c r="C985" s="1"/>
      <c r="D985" s="2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">
      <c r="A986" s="1"/>
      <c r="B986" s="1"/>
      <c r="C986" s="1"/>
      <c r="D986" s="2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2">
      <c r="A987" s="1"/>
      <c r="B987" s="1"/>
      <c r="C987" s="1"/>
      <c r="D987" s="2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2">
      <c r="A988" s="1"/>
      <c r="B988" s="1"/>
      <c r="C988" s="1"/>
      <c r="D988" s="2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2">
      <c r="A989" s="1"/>
      <c r="B989" s="1"/>
      <c r="C989" s="1"/>
      <c r="D989" s="2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2">
      <c r="A990" s="1"/>
      <c r="B990" s="1"/>
      <c r="C990" s="1"/>
      <c r="D990" s="2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2">
      <c r="A991" s="1"/>
      <c r="B991" s="1"/>
      <c r="C991" s="1"/>
      <c r="D991" s="2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2">
      <c r="A992" s="1"/>
      <c r="B992" s="1"/>
      <c r="C992" s="1"/>
      <c r="D992" s="2"/>
      <c r="E992" s="2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2">
      <c r="A993" s="1"/>
      <c r="B993" s="1"/>
      <c r="C993" s="1"/>
      <c r="D993" s="2"/>
      <c r="E993" s="2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2">
      <c r="A994" s="1"/>
      <c r="B994" s="1"/>
      <c r="C994" s="1"/>
      <c r="D994" s="2"/>
      <c r="E994" s="2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2">
      <c r="A995" s="1"/>
      <c r="B995" s="1"/>
      <c r="C995" s="1"/>
      <c r="D995" s="2"/>
      <c r="E995" s="2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2">
      <c r="A996" s="1"/>
      <c r="B996" s="1"/>
      <c r="C996" s="1"/>
      <c r="D996" s="2"/>
      <c r="E996" s="2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2">
      <c r="A997" s="1"/>
      <c r="B997" s="1"/>
      <c r="C997" s="1"/>
      <c r="D997" s="2"/>
      <c r="E997" s="2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2">
      <c r="A998" s="1"/>
      <c r="B998" s="1"/>
      <c r="C998" s="1"/>
      <c r="D998" s="2"/>
      <c r="E998" s="2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2">
      <c r="A999" s="1"/>
      <c r="B999" s="1"/>
      <c r="C999" s="1"/>
      <c r="D999" s="2"/>
      <c r="E999" s="2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2">
      <c r="A1000" s="1"/>
      <c r="B1000" s="1"/>
      <c r="C1000" s="1"/>
      <c r="D1000" s="2"/>
      <c r="E1000" s="2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customHeight="1" x14ac:dyDescent="0.2">
      <c r="A1001" s="1"/>
      <c r="B1001" s="1"/>
      <c r="C1001" s="1"/>
      <c r="D1001" s="2"/>
      <c r="E1001" s="2"/>
      <c r="F1001" s="2"/>
      <c r="G1001" s="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 customHeight="1" x14ac:dyDescent="0.2">
      <c r="A1002" s="1"/>
      <c r="B1002" s="1"/>
      <c r="C1002" s="1"/>
      <c r="D1002" s="2"/>
      <c r="E1002" s="2"/>
      <c r="F1002" s="2"/>
      <c r="G1002" s="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 customHeight="1" x14ac:dyDescent="0.2">
      <c r="A1003" s="1"/>
      <c r="B1003" s="1"/>
      <c r="C1003" s="1"/>
      <c r="D1003" s="2"/>
      <c r="E1003" s="2"/>
      <c r="F1003" s="2"/>
      <c r="G1003" s="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.75" customHeight="1" x14ac:dyDescent="0.2">
      <c r="A1004" s="1"/>
      <c r="B1004" s="1"/>
      <c r="C1004" s="1"/>
      <c r="D1004" s="2"/>
      <c r="E1004" s="2"/>
      <c r="F1004" s="2"/>
      <c r="G1004" s="2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.75" customHeight="1" x14ac:dyDescent="0.2">
      <c r="A1005" s="1"/>
      <c r="B1005" s="1"/>
      <c r="C1005" s="1"/>
      <c r="D1005" s="2"/>
      <c r="E1005" s="2"/>
      <c r="F1005" s="2"/>
      <c r="G1005" s="2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.75" customHeight="1" x14ac:dyDescent="0.2">
      <c r="A1006" s="1"/>
      <c r="B1006" s="1"/>
      <c r="C1006" s="1"/>
      <c r="D1006" s="2"/>
      <c r="E1006" s="2"/>
      <c r="F1006" s="2"/>
      <c r="G1006" s="2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.75" customHeight="1" x14ac:dyDescent="0.2">
      <c r="A1007" s="1"/>
      <c r="B1007" s="1"/>
      <c r="C1007" s="1"/>
      <c r="D1007" s="2"/>
      <c r="E1007" s="2"/>
      <c r="F1007" s="2"/>
      <c r="G1007" s="2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2.75" customHeight="1" x14ac:dyDescent="0.2">
      <c r="A1008" s="1"/>
      <c r="B1008" s="1"/>
      <c r="C1008" s="1"/>
      <c r="D1008" s="2"/>
      <c r="E1008" s="2"/>
      <c r="F1008" s="2"/>
      <c r="G1008" s="2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2.75" customHeight="1" x14ac:dyDescent="0.2">
      <c r="A1009" s="1"/>
      <c r="B1009" s="1"/>
      <c r="C1009" s="1"/>
      <c r="D1009" s="2"/>
      <c r="E1009" s="2"/>
      <c r="F1009" s="2"/>
      <c r="G1009" s="2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2.75" customHeight="1" x14ac:dyDescent="0.2">
      <c r="A1010" s="1"/>
      <c r="B1010" s="1"/>
      <c r="C1010" s="1"/>
      <c r="D1010" s="2"/>
      <c r="E1010" s="2"/>
      <c r="F1010" s="2"/>
      <c r="G1010" s="2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2.75" customHeight="1" x14ac:dyDescent="0.2">
      <c r="A1011" s="1"/>
      <c r="B1011" s="1"/>
      <c r="C1011" s="1"/>
      <c r="D1011" s="2"/>
      <c r="E1011" s="2"/>
      <c r="F1011" s="2"/>
      <c r="G1011" s="2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2.75" customHeight="1" x14ac:dyDescent="0.2">
      <c r="A1012" s="1"/>
      <c r="B1012" s="1"/>
      <c r="C1012" s="1"/>
      <c r="D1012" s="2"/>
      <c r="E1012" s="2"/>
      <c r="F1012" s="2"/>
      <c r="G1012" s="2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2.75" customHeight="1" x14ac:dyDescent="0.2">
      <c r="A1013" s="1"/>
      <c r="B1013" s="1"/>
      <c r="C1013" s="1"/>
      <c r="D1013" s="2"/>
      <c r="E1013" s="2"/>
      <c r="F1013" s="2"/>
      <c r="G1013" s="2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2.75" customHeight="1" x14ac:dyDescent="0.2">
      <c r="A1014" s="1"/>
      <c r="B1014" s="1"/>
      <c r="C1014" s="1"/>
      <c r="D1014" s="2"/>
      <c r="E1014" s="2"/>
      <c r="F1014" s="2"/>
      <c r="G1014" s="2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2.75" customHeight="1" x14ac:dyDescent="0.2">
      <c r="A1015" s="1"/>
      <c r="B1015" s="1"/>
      <c r="C1015" s="1"/>
      <c r="D1015" s="2"/>
      <c r="E1015" s="2"/>
      <c r="F1015" s="2"/>
      <c r="G1015" s="2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2.75" customHeight="1" x14ac:dyDescent="0.2">
      <c r="A1016" s="1"/>
      <c r="B1016" s="1"/>
      <c r="C1016" s="1"/>
      <c r="D1016" s="2"/>
      <c r="E1016" s="2"/>
      <c r="F1016" s="2"/>
      <c r="G1016" s="2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2.75" customHeight="1" x14ac:dyDescent="0.2">
      <c r="A1017" s="1"/>
      <c r="B1017" s="1"/>
      <c r="C1017" s="1"/>
      <c r="D1017" s="2"/>
      <c r="E1017" s="2"/>
      <c r="F1017" s="2"/>
      <c r="G1017" s="2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2.75" customHeight="1" x14ac:dyDescent="0.2">
      <c r="A1018" s="1"/>
      <c r="B1018" s="1"/>
      <c r="C1018" s="1"/>
      <c r="D1018" s="2"/>
      <c r="E1018" s="2"/>
      <c r="F1018" s="2"/>
      <c r="G1018" s="2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2.75" customHeight="1" x14ac:dyDescent="0.2">
      <c r="A1019" s="1"/>
      <c r="B1019" s="1"/>
      <c r="C1019" s="1"/>
      <c r="D1019" s="2"/>
      <c r="E1019" s="2"/>
      <c r="F1019" s="2"/>
      <c r="G1019" s="2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2.75" customHeight="1" x14ac:dyDescent="0.2">
      <c r="A1020" s="1"/>
      <c r="B1020" s="1"/>
      <c r="C1020" s="1"/>
      <c r="D1020" s="2"/>
      <c r="E1020" s="2"/>
      <c r="F1020" s="2"/>
      <c r="G1020" s="2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2.75" customHeight="1" x14ac:dyDescent="0.2">
      <c r="A1021" s="1"/>
      <c r="B1021" s="1"/>
      <c r="C1021" s="1"/>
      <c r="D1021" s="2"/>
      <c r="E1021" s="2"/>
      <c r="F1021" s="2"/>
      <c r="G1021" s="2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2.75" customHeight="1" x14ac:dyDescent="0.2">
      <c r="A1022" s="1"/>
      <c r="B1022" s="1"/>
      <c r="C1022" s="1"/>
      <c r="D1022" s="2"/>
      <c r="E1022" s="2"/>
      <c r="F1022" s="2"/>
      <c r="G1022" s="2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2.75" customHeight="1" x14ac:dyDescent="0.2">
      <c r="A1023" s="1"/>
      <c r="B1023" s="1"/>
      <c r="C1023" s="1"/>
      <c r="D1023" s="2"/>
      <c r="E1023" s="2"/>
      <c r="F1023" s="2"/>
      <c r="G1023" s="2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2.75" customHeight="1" x14ac:dyDescent="0.2">
      <c r="A1024" s="1"/>
      <c r="B1024" s="1"/>
      <c r="C1024" s="1"/>
      <c r="D1024" s="2"/>
      <c r="E1024" s="2"/>
      <c r="F1024" s="2"/>
      <c r="G1024" s="2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12.75" customHeight="1" x14ac:dyDescent="0.2">
      <c r="A1025" s="1"/>
      <c r="B1025" s="1"/>
      <c r="C1025" s="1"/>
      <c r="D1025" s="2"/>
      <c r="E1025" s="2"/>
      <c r="F1025" s="2"/>
      <c r="G1025" s="2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12.75" customHeight="1" x14ac:dyDescent="0.2">
      <c r="A1026" s="1"/>
      <c r="B1026" s="1"/>
      <c r="C1026" s="1"/>
      <c r="D1026" s="2"/>
      <c r="E1026" s="2"/>
      <c r="F1026" s="2"/>
      <c r="G1026" s="2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12.75" customHeight="1" x14ac:dyDescent="0.2">
      <c r="A1027" s="1"/>
      <c r="B1027" s="1"/>
      <c r="C1027" s="1"/>
      <c r="D1027" s="2"/>
      <c r="E1027" s="2"/>
      <c r="F1027" s="2"/>
      <c r="G1027" s="2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12.75" customHeight="1" x14ac:dyDescent="0.2">
      <c r="A1028" s="1"/>
      <c r="B1028" s="1"/>
      <c r="C1028" s="1"/>
      <c r="D1028" s="2"/>
      <c r="E1028" s="2"/>
      <c r="F1028" s="2"/>
      <c r="G1028" s="2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12.75" customHeight="1" x14ac:dyDescent="0.2">
      <c r="A1029" s="1"/>
      <c r="B1029" s="1"/>
      <c r="C1029" s="1"/>
      <c r="D1029" s="2"/>
      <c r="E1029" s="2"/>
      <c r="F1029" s="2"/>
      <c r="G1029" s="2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12.75" customHeight="1" x14ac:dyDescent="0.2">
      <c r="A1030" s="1"/>
      <c r="B1030" s="1"/>
      <c r="C1030" s="1"/>
      <c r="D1030" s="2"/>
      <c r="E1030" s="2"/>
      <c r="F1030" s="2"/>
      <c r="G1030" s="2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12.75" customHeight="1" x14ac:dyDescent="0.2">
      <c r="A1031" s="1"/>
      <c r="B1031" s="1"/>
      <c r="C1031" s="1"/>
      <c r="D1031" s="2"/>
      <c r="E1031" s="2"/>
      <c r="F1031" s="2"/>
      <c r="G1031" s="2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12.75" customHeight="1" x14ac:dyDescent="0.2">
      <c r="A1032" s="1"/>
      <c r="B1032" s="1"/>
      <c r="C1032" s="1"/>
      <c r="D1032" s="2"/>
      <c r="E1032" s="2"/>
      <c r="F1032" s="2"/>
      <c r="G1032" s="2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12.75" customHeight="1" x14ac:dyDescent="0.2">
      <c r="A1033" s="1"/>
      <c r="B1033" s="1"/>
      <c r="C1033" s="1"/>
      <c r="D1033" s="2"/>
      <c r="E1033" s="2"/>
      <c r="F1033" s="2"/>
      <c r="G1033" s="2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ht="12.75" customHeight="1" x14ac:dyDescent="0.2">
      <c r="A1034" s="1"/>
      <c r="B1034" s="1"/>
      <c r="C1034" s="1"/>
      <c r="D1034" s="2"/>
      <c r="E1034" s="2"/>
      <c r="F1034" s="2"/>
      <c r="G1034" s="2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ht="12.75" customHeight="1" x14ac:dyDescent="0.2">
      <c r="A1035" s="1"/>
      <c r="B1035" s="1"/>
      <c r="C1035" s="1"/>
      <c r="D1035" s="2"/>
      <c r="E1035" s="2"/>
      <c r="F1035" s="2"/>
      <c r="G1035" s="2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ht="12.75" customHeight="1" x14ac:dyDescent="0.2">
      <c r="A1036" s="1"/>
      <c r="B1036" s="1"/>
      <c r="C1036" s="1"/>
      <c r="D1036" s="2"/>
      <c r="E1036" s="2"/>
      <c r="F1036" s="2"/>
      <c r="G1036" s="2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ht="12.75" customHeight="1" x14ac:dyDescent="0.2">
      <c r="A1037" s="1"/>
      <c r="B1037" s="1"/>
      <c r="C1037" s="1"/>
      <c r="D1037" s="2"/>
      <c r="E1037" s="2"/>
      <c r="F1037" s="2"/>
      <c r="G1037" s="2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ht="12.75" customHeight="1" x14ac:dyDescent="0.2">
      <c r="A1038" s="1"/>
      <c r="B1038" s="1"/>
      <c r="C1038" s="1"/>
      <c r="D1038" s="2"/>
      <c r="E1038" s="2"/>
      <c r="F1038" s="2"/>
      <c r="G1038" s="2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ht="12.75" customHeight="1" x14ac:dyDescent="0.2">
      <c r="A1039" s="1"/>
      <c r="B1039" s="1"/>
      <c r="C1039" s="1"/>
      <c r="D1039" s="2"/>
      <c r="E1039" s="2"/>
      <c r="F1039" s="2"/>
      <c r="G1039" s="2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ht="12.75" customHeight="1" x14ac:dyDescent="0.2">
      <c r="A1040" s="1"/>
      <c r="B1040" s="1"/>
      <c r="C1040" s="1"/>
      <c r="D1040" s="2"/>
      <c r="E1040" s="2"/>
      <c r="F1040" s="2"/>
      <c r="G1040" s="2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ht="12.75" customHeight="1" x14ac:dyDescent="0.2">
      <c r="A1041" s="1"/>
      <c r="B1041" s="1"/>
      <c r="C1041" s="1"/>
      <c r="D1041" s="2"/>
      <c r="E1041" s="2"/>
      <c r="F1041" s="2"/>
      <c r="G1041" s="2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ht="12.75" customHeight="1" x14ac:dyDescent="0.2">
      <c r="A1042" s="1"/>
      <c r="B1042" s="1"/>
      <c r="C1042" s="1"/>
      <c r="D1042" s="2"/>
      <c r="E1042" s="2"/>
      <c r="F1042" s="2"/>
      <c r="G1042" s="2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ht="12.75" customHeight="1" x14ac:dyDescent="0.2">
      <c r="A1043" s="1"/>
      <c r="B1043" s="1"/>
      <c r="C1043" s="1"/>
      <c r="D1043" s="2"/>
      <c r="E1043" s="2"/>
      <c r="F1043" s="2"/>
      <c r="G1043" s="2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ht="12.75" customHeight="1" x14ac:dyDescent="0.2">
      <c r="A1044" s="1"/>
      <c r="B1044" s="1"/>
      <c r="C1044" s="1"/>
      <c r="D1044" s="2"/>
      <c r="E1044" s="2"/>
      <c r="F1044" s="2"/>
      <c r="G1044" s="2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ht="12.75" customHeight="1" x14ac:dyDescent="0.2">
      <c r="A1045" s="1"/>
      <c r="B1045" s="1"/>
      <c r="C1045" s="1"/>
      <c r="D1045" s="2"/>
      <c r="E1045" s="2"/>
      <c r="F1045" s="2"/>
      <c r="G1045" s="2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ht="12.75" customHeight="1" x14ac:dyDescent="0.2">
      <c r="A1046" s="1"/>
      <c r="B1046" s="1"/>
      <c r="C1046" s="1"/>
      <c r="D1046" s="2"/>
      <c r="E1046" s="2"/>
      <c r="F1046" s="2"/>
      <c r="G1046" s="2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ht="12.75" customHeight="1" x14ac:dyDescent="0.2">
      <c r="A1047" s="1"/>
      <c r="B1047" s="1"/>
      <c r="C1047" s="1"/>
      <c r="D1047" s="2"/>
      <c r="E1047" s="2"/>
      <c r="F1047" s="2"/>
      <c r="G1047" s="2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ht="12.75" customHeight="1" x14ac:dyDescent="0.2">
      <c r="A1048" s="1"/>
      <c r="B1048" s="1"/>
      <c r="C1048" s="1"/>
      <c r="D1048" s="2"/>
      <c r="E1048" s="2"/>
      <c r="F1048" s="2"/>
      <c r="G1048" s="2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ht="12.75" customHeight="1" x14ac:dyDescent="0.2">
      <c r="A1049" s="1"/>
      <c r="B1049" s="1"/>
      <c r="C1049" s="1"/>
      <c r="D1049" s="2"/>
      <c r="E1049" s="2"/>
      <c r="F1049" s="2"/>
      <c r="G1049" s="2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ht="12.75" customHeight="1" x14ac:dyDescent="0.2">
      <c r="A1050" s="1"/>
      <c r="B1050" s="1"/>
      <c r="C1050" s="1"/>
      <c r="D1050" s="2"/>
      <c r="E1050" s="2"/>
      <c r="F1050" s="2"/>
      <c r="G1050" s="2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ht="12.75" customHeight="1" x14ac:dyDescent="0.2">
      <c r="A1051" s="1"/>
      <c r="B1051" s="1"/>
      <c r="C1051" s="1"/>
      <c r="D1051" s="2"/>
      <c r="E1051" s="2"/>
      <c r="F1051" s="2"/>
      <c r="G1051" s="2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ht="12.75" customHeight="1" x14ac:dyDescent="0.2">
      <c r="A1052" s="1"/>
      <c r="B1052" s="1"/>
      <c r="C1052" s="1"/>
      <c r="D1052" s="2"/>
      <c r="E1052" s="2"/>
      <c r="F1052" s="2"/>
      <c r="G1052" s="2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ht="12.75" customHeight="1" x14ac:dyDescent="0.2">
      <c r="A1053" s="1"/>
      <c r="B1053" s="1"/>
      <c r="C1053" s="1"/>
      <c r="D1053" s="2"/>
      <c r="E1053" s="2"/>
      <c r="F1053" s="2"/>
      <c r="G1053" s="2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ht="12.75" customHeight="1" x14ac:dyDescent="0.2">
      <c r="A1054" s="1"/>
      <c r="B1054" s="1"/>
      <c r="C1054" s="1"/>
      <c r="D1054" s="2"/>
      <c r="E1054" s="2"/>
      <c r="F1054" s="2"/>
      <c r="G1054" s="2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ht="12.75" customHeight="1" x14ac:dyDescent="0.2">
      <c r="A1055" s="1"/>
      <c r="B1055" s="1"/>
      <c r="C1055" s="1"/>
      <c r="D1055" s="2"/>
      <c r="E1055" s="2"/>
      <c r="F1055" s="2"/>
      <c r="G1055" s="2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ht="12.75" customHeight="1" x14ac:dyDescent="0.2">
      <c r="A1056" s="1"/>
      <c r="B1056" s="1"/>
      <c r="C1056" s="1"/>
      <c r="D1056" s="2"/>
      <c r="E1056" s="2"/>
      <c r="F1056" s="2"/>
      <c r="G1056" s="2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ht="12.75" customHeight="1" x14ac:dyDescent="0.2">
      <c r="A1057" s="1"/>
      <c r="B1057" s="1"/>
      <c r="C1057" s="1"/>
      <c r="D1057" s="2"/>
      <c r="E1057" s="2"/>
      <c r="F1057" s="2"/>
      <c r="G1057" s="2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ht="12.75" customHeight="1" x14ac:dyDescent="0.2">
      <c r="A1058" s="1"/>
      <c r="B1058" s="1"/>
      <c r="C1058" s="1"/>
      <c r="D1058" s="2"/>
      <c r="E1058" s="2"/>
      <c r="F1058" s="2"/>
      <c r="G1058" s="2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ht="12.75" customHeight="1" x14ac:dyDescent="0.2">
      <c r="A1059" s="1"/>
      <c r="B1059" s="1"/>
      <c r="C1059" s="1"/>
      <c r="D1059" s="2"/>
      <c r="E1059" s="2"/>
      <c r="F1059" s="2"/>
      <c r="G1059" s="2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ht="12.75" customHeight="1" x14ac:dyDescent="0.2">
      <c r="A1060" s="1"/>
      <c r="B1060" s="1"/>
      <c r="C1060" s="1"/>
      <c r="D1060" s="2"/>
      <c r="E1060" s="2"/>
      <c r="F1060" s="2"/>
      <c r="G1060" s="2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ht="12.75" customHeight="1" x14ac:dyDescent="0.2">
      <c r="A1061" s="1"/>
      <c r="B1061" s="1"/>
      <c r="C1061" s="1"/>
      <c r="D1061" s="2"/>
      <c r="E1061" s="2"/>
      <c r="F1061" s="2"/>
      <c r="G1061" s="2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ht="12.75" customHeight="1" x14ac:dyDescent="0.2">
      <c r="A1062" s="1"/>
      <c r="B1062" s="1"/>
      <c r="C1062" s="1"/>
      <c r="D1062" s="2"/>
      <c r="E1062" s="2"/>
      <c r="F1062" s="2"/>
      <c r="G1062" s="2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ht="12.75" customHeight="1" x14ac:dyDescent="0.2">
      <c r="A1063" s="1"/>
      <c r="B1063" s="1"/>
      <c r="C1063" s="1"/>
      <c r="D1063" s="2"/>
      <c r="E1063" s="2"/>
      <c r="F1063" s="2"/>
      <c r="G1063" s="2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</sheetData>
  <mergeCells count="4">
    <mergeCell ref="A5:D5"/>
    <mergeCell ref="A12:D12"/>
    <mergeCell ref="A4:E4"/>
    <mergeCell ref="A2:E3"/>
  </mergeCells>
  <hyperlinks>
    <hyperlink ref="A150" location="Google_Sheet_Link_397438928" display="3.1.1. Depreciação"/>
    <hyperlink ref="A166" location="Google_Sheet_Link_1192380689" display="3.1.2. Remuneração do Capital"/>
    <hyperlink ref="A180" r:id="rId1"/>
    <hyperlink ref="A183" location="Google_Sheet_Link_397438928" display="3.1.3. Depreciação"/>
    <hyperlink ref="A199" location="Google_Sheet_Link_1192380689" display="3.1.4. Remuneração do Capital"/>
  </hyperlinks>
  <pageMargins left="0.9055118110236221" right="0.51181102362204722" top="0.74803149606299213" bottom="0.74803149606299213" header="0" footer="0"/>
  <pageSetup paperSize="9" scale="70" fitToHeight="0" orientation="portrait" r:id="rId2"/>
  <headerFooter>
    <oddFooter>&amp;R&amp;P de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sqref="A1:XFD35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/>
  </sheetViews>
  <sheetFormatPr defaultColWidth="14.42578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12" width="9.140625" customWidth="1"/>
    <col min="13" max="26" width="8.7109375" customWidth="1"/>
  </cols>
  <sheetData>
    <row r="1" spans="1:26" ht="12.7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2.75" customHeight="1" x14ac:dyDescent="0.2">
      <c r="A2" s="261" t="s">
        <v>192</v>
      </c>
      <c r="B2" s="262"/>
      <c r="C2" s="263"/>
      <c r="D2" s="130"/>
      <c r="E2" s="130"/>
      <c r="F2" s="13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2.75" customHeight="1" x14ac:dyDescent="0.2">
      <c r="A3" s="131" t="s">
        <v>193</v>
      </c>
      <c r="B3" s="132" t="s">
        <v>194</v>
      </c>
      <c r="C3" s="133" t="s">
        <v>195</v>
      </c>
      <c r="D3" s="134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2.75" customHeight="1" x14ac:dyDescent="0.2">
      <c r="A4" s="131" t="s">
        <v>196</v>
      </c>
      <c r="B4" s="132" t="s">
        <v>197</v>
      </c>
      <c r="C4" s="135">
        <v>0.2</v>
      </c>
      <c r="D4" s="134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2.75" customHeight="1" x14ac:dyDescent="0.2">
      <c r="A5" s="131" t="s">
        <v>198</v>
      </c>
      <c r="B5" s="132" t="s">
        <v>199</v>
      </c>
      <c r="C5" s="135">
        <v>1.4999999999999999E-2</v>
      </c>
      <c r="D5" s="134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2.75" customHeight="1" x14ac:dyDescent="0.2">
      <c r="A6" s="131" t="s">
        <v>200</v>
      </c>
      <c r="B6" s="132" t="s">
        <v>201</v>
      </c>
      <c r="C6" s="135">
        <v>0.01</v>
      </c>
      <c r="D6" s="134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2.75" customHeight="1" x14ac:dyDescent="0.2">
      <c r="A7" s="131" t="s">
        <v>202</v>
      </c>
      <c r="B7" s="132" t="s">
        <v>203</v>
      </c>
      <c r="C7" s="135">
        <v>2E-3</v>
      </c>
      <c r="D7" s="134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2.75" customHeight="1" x14ac:dyDescent="0.2">
      <c r="A8" s="131" t="s">
        <v>204</v>
      </c>
      <c r="B8" s="132" t="s">
        <v>205</v>
      </c>
      <c r="C8" s="135">
        <v>6.0000000000000001E-3</v>
      </c>
      <c r="D8" s="134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2.75" customHeight="1" x14ac:dyDescent="0.2">
      <c r="A9" s="131" t="s">
        <v>206</v>
      </c>
      <c r="B9" s="132" t="s">
        <v>207</v>
      </c>
      <c r="C9" s="135">
        <v>2.5000000000000001E-2</v>
      </c>
      <c r="D9" s="134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2.75" customHeight="1" x14ac:dyDescent="0.2">
      <c r="A10" s="131" t="s">
        <v>208</v>
      </c>
      <c r="B10" s="132" t="s">
        <v>209</v>
      </c>
      <c r="C10" s="135">
        <v>0.03</v>
      </c>
      <c r="D10" s="134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.75" customHeight="1" x14ac:dyDescent="0.2">
      <c r="A11" s="131" t="s">
        <v>210</v>
      </c>
      <c r="B11" s="132" t="s">
        <v>211</v>
      </c>
      <c r="C11" s="135">
        <v>0.08</v>
      </c>
      <c r="D11" s="134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.75" customHeight="1" x14ac:dyDescent="0.2">
      <c r="A12" s="131" t="s">
        <v>212</v>
      </c>
      <c r="B12" s="136" t="s">
        <v>213</v>
      </c>
      <c r="C12" s="137">
        <f>SUM(C4:C11)</f>
        <v>0.36800000000000005</v>
      </c>
      <c r="D12" s="134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2.75" customHeight="1" x14ac:dyDescent="0.2">
      <c r="A13" s="138"/>
      <c r="B13" s="139"/>
      <c r="C13" s="140"/>
      <c r="D13" s="134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2.75" customHeight="1" x14ac:dyDescent="0.2">
      <c r="A14" s="131" t="s">
        <v>214</v>
      </c>
      <c r="B14" s="141" t="s">
        <v>215</v>
      </c>
      <c r="C14" s="135">
        <f>ROUND(IF('3.CAGED'!C28&gt;24,(1-12/'3.CAGED'!C28)*0.1111,0.1111-C23),4)</f>
        <v>6.1899999999999997E-2</v>
      </c>
      <c r="D14" s="134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2.75" customHeight="1" x14ac:dyDescent="0.2">
      <c r="A15" s="131" t="s">
        <v>216</v>
      </c>
      <c r="B15" s="141" t="s">
        <v>217</v>
      </c>
      <c r="C15" s="135">
        <f>ROUND('3.CAGED'!C32/'3.CAGED'!C29,4)</f>
        <v>8.3299999999999999E-2</v>
      </c>
      <c r="D15" s="134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2.75" customHeight="1" x14ac:dyDescent="0.2">
      <c r="A16" s="131" t="s">
        <v>218</v>
      </c>
      <c r="B16" s="141" t="s">
        <v>219</v>
      </c>
      <c r="C16" s="135">
        <v>5.9999999999999995E-4</v>
      </c>
      <c r="D16" s="134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2.75" customHeight="1" x14ac:dyDescent="0.2">
      <c r="A17" s="131" t="s">
        <v>220</v>
      </c>
      <c r="B17" s="141" t="s">
        <v>221</v>
      </c>
      <c r="C17" s="135">
        <v>8.2000000000000007E-3</v>
      </c>
      <c r="D17" s="134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2.75" customHeight="1" x14ac:dyDescent="0.2">
      <c r="A18" s="131" t="s">
        <v>222</v>
      </c>
      <c r="B18" s="141" t="s">
        <v>223</v>
      </c>
      <c r="C18" s="135">
        <v>3.0999999999999999E-3</v>
      </c>
      <c r="D18" s="134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2.75" customHeight="1" x14ac:dyDescent="0.2">
      <c r="A19" s="131" t="s">
        <v>224</v>
      </c>
      <c r="B19" s="141" t="s">
        <v>225</v>
      </c>
      <c r="C19" s="135">
        <v>1.66E-2</v>
      </c>
      <c r="D19" s="134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2.75" customHeight="1" x14ac:dyDescent="0.2">
      <c r="A20" s="131" t="s">
        <v>226</v>
      </c>
      <c r="B20" s="136" t="s">
        <v>227</v>
      </c>
      <c r="C20" s="137">
        <f>SUM(C14:C19)</f>
        <v>0.17369999999999999</v>
      </c>
      <c r="D20" s="142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2.75" customHeight="1" x14ac:dyDescent="0.2">
      <c r="A21" s="138"/>
      <c r="B21" s="139"/>
      <c r="C21" s="140"/>
      <c r="D21" s="142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2.75" customHeight="1" x14ac:dyDescent="0.2">
      <c r="A22" s="131" t="s">
        <v>228</v>
      </c>
      <c r="B22" s="132" t="s">
        <v>229</v>
      </c>
      <c r="C22" s="135">
        <f>ROUND(('3.CAGED'!C33) *'3.CAGED'!C26/'3.CAGED'!C29,4)</f>
        <v>2.5600000000000001E-2</v>
      </c>
      <c r="D22" s="134"/>
      <c r="E22" s="143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2.75" customHeight="1" x14ac:dyDescent="0.2">
      <c r="A23" s="131" t="s">
        <v>230</v>
      </c>
      <c r="B23" s="132" t="s">
        <v>231</v>
      </c>
      <c r="C23" s="135">
        <f>ROUND(IF('3.CAGED'!C28&gt;12,12/'3.CAGED'!C28*0.1111,0.1111),4)</f>
        <v>4.9200000000000001E-2</v>
      </c>
      <c r="D23" s="134"/>
      <c r="E23" s="79"/>
      <c r="F23" s="79"/>
      <c r="G23" s="79"/>
      <c r="H23" s="144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2.75" customHeight="1" x14ac:dyDescent="0.2">
      <c r="A24" s="131" t="s">
        <v>232</v>
      </c>
      <c r="B24" s="132" t="s">
        <v>233</v>
      </c>
      <c r="C24" s="135">
        <f>C22*C23</f>
        <v>1.2595200000000001E-3</v>
      </c>
      <c r="D24" s="134"/>
      <c r="E24" s="143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2.75" customHeight="1" x14ac:dyDescent="0.2">
      <c r="A25" s="131" t="s">
        <v>234</v>
      </c>
      <c r="B25" s="132" t="s">
        <v>235</v>
      </c>
      <c r="C25" s="135">
        <f>ROUND(('3.CAGED'!C29+'3.CAGED'!C30+'3.CAGED'!C32)/'3.CAGED'!C27*'3.CAGED'!C34*'3.CAGED'!C35*'3.CAGED'!C26/'3.CAGED'!C29,4)</f>
        <v>2.0500000000000001E-2</v>
      </c>
      <c r="D25" s="134"/>
      <c r="E25" s="79"/>
      <c r="F25" s="79"/>
      <c r="G25" s="143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2.75" customHeight="1" x14ac:dyDescent="0.2">
      <c r="A26" s="131" t="s">
        <v>236</v>
      </c>
      <c r="B26" s="132" t="s">
        <v>237</v>
      </c>
      <c r="C26" s="135">
        <f>ROUND(('3.CAGED'!C31/'3.CAGED'!C29)*'3.CAGED'!C26/12,4)</f>
        <v>1.8E-3</v>
      </c>
      <c r="D26" s="134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2.75" customHeight="1" x14ac:dyDescent="0.2">
      <c r="A27" s="131" t="s">
        <v>238</v>
      </c>
      <c r="B27" s="136" t="s">
        <v>239</v>
      </c>
      <c r="C27" s="137">
        <f>SUM(C22:C26)</f>
        <v>9.8359520000000006E-2</v>
      </c>
      <c r="D27" s="142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2.75" customHeight="1" x14ac:dyDescent="0.2">
      <c r="A28" s="138"/>
      <c r="B28" s="139"/>
      <c r="C28" s="140"/>
      <c r="D28" s="142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2.75" customHeight="1" x14ac:dyDescent="0.2">
      <c r="A29" s="131" t="s">
        <v>240</v>
      </c>
      <c r="B29" s="132" t="s">
        <v>241</v>
      </c>
      <c r="C29" s="135">
        <f>ROUND(C12*C20,4)</f>
        <v>6.3899999999999998E-2</v>
      </c>
      <c r="D29" s="134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2.75" customHeight="1" x14ac:dyDescent="0.2">
      <c r="A30" s="131" t="s">
        <v>242</v>
      </c>
      <c r="B30" s="145" t="s">
        <v>243</v>
      </c>
      <c r="C30" s="135">
        <f>ROUND((C22*C11),4)</f>
        <v>2E-3</v>
      </c>
      <c r="D30" s="134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2.75" customHeight="1" x14ac:dyDescent="0.2">
      <c r="A31" s="131" t="s">
        <v>244</v>
      </c>
      <c r="B31" s="136" t="s">
        <v>245</v>
      </c>
      <c r="C31" s="137">
        <f>SUM(C29:C30)</f>
        <v>6.59E-2</v>
      </c>
      <c r="D31" s="142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2.75" customHeight="1" x14ac:dyDescent="0.2">
      <c r="A32" s="146"/>
      <c r="B32" s="147" t="s">
        <v>246</v>
      </c>
      <c r="C32" s="148">
        <f>C31+C27+C20+C12</f>
        <v>0.70595951999999995</v>
      </c>
      <c r="D32" s="142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2.75" customHeight="1" x14ac:dyDescent="0.2">
      <c r="A33" s="134"/>
      <c r="B33" s="149"/>
      <c r="C33" s="150"/>
      <c r="D33" s="151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2.75" customHeight="1" x14ac:dyDescent="0.2">
      <c r="A34" s="134"/>
      <c r="B34" s="134"/>
      <c r="C34" s="152"/>
      <c r="D34" s="153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2.75" customHeight="1" x14ac:dyDescent="0.2">
      <c r="A35" s="134"/>
      <c r="B35" s="134"/>
      <c r="C35" s="152"/>
      <c r="D35" s="134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2.75" customHeight="1" x14ac:dyDescent="0.2">
      <c r="A36" s="134"/>
      <c r="B36" s="134"/>
      <c r="C36" s="152"/>
      <c r="D36" s="134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2.75" customHeight="1" x14ac:dyDescent="0.2">
      <c r="A37" s="134"/>
      <c r="B37" s="134"/>
      <c r="C37" s="152"/>
      <c r="D37" s="134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2.75" customHeight="1" x14ac:dyDescent="0.2">
      <c r="A38" s="134"/>
      <c r="B38" s="149"/>
      <c r="C38" s="150"/>
      <c r="D38" s="134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2.75" customHeight="1" x14ac:dyDescent="0.2">
      <c r="A39" s="142"/>
      <c r="B39" s="149"/>
      <c r="C39" s="150"/>
      <c r="D39" s="142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2.75" customHeight="1" x14ac:dyDescent="0.2">
      <c r="A40" s="154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2.75" customHeight="1" x14ac:dyDescent="0.2">
      <c r="A41" s="155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2.75" customHeight="1" x14ac:dyDescent="0.2">
      <c r="A42" s="134"/>
      <c r="B42" s="156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2.75" customHeight="1" x14ac:dyDescent="0.2">
      <c r="A43" s="134"/>
      <c r="B43" s="156"/>
      <c r="C43" s="134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2.75" customHeight="1" x14ac:dyDescent="0.2">
      <c r="A44" s="134"/>
      <c r="B44" s="152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2.75" customHeight="1" x14ac:dyDescent="0.2">
      <c r="A45" s="134"/>
      <c r="B45" s="156"/>
      <c r="C45" s="134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2.75" customHeight="1" x14ac:dyDescent="0.2">
      <c r="A46" s="134"/>
      <c r="B46" s="152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2.75" customHeight="1" x14ac:dyDescent="0.2">
      <c r="A47" s="134"/>
      <c r="B47" s="156"/>
      <c r="C47" s="134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2.75" customHeight="1" x14ac:dyDescent="0.2">
      <c r="A48" s="134"/>
      <c r="B48" s="152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2.75" customHeight="1" x14ac:dyDescent="0.2">
      <c r="A49" s="134"/>
      <c r="B49" s="156"/>
      <c r="C49" s="134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2.75" customHeight="1" x14ac:dyDescent="0.2">
      <c r="A50" s="134"/>
      <c r="B50" s="152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2.75" customHeight="1" x14ac:dyDescent="0.2">
      <c r="A51" s="154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2.7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2.7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2.75" customHeight="1" x14ac:dyDescent="0.2">
      <c r="A54" s="85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2.75" customHeigh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2.7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2.75" customHeigh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.75" customHeight="1" x14ac:dyDescent="0.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2.75" customHeight="1" x14ac:dyDescent="0.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.75" customHeight="1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2.75" customHeight="1" x14ac:dyDescent="0.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2.7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2.75" customHeight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2.75" customHeight="1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.75" customHeight="1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.75" customHeight="1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2.75" customHeight="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2.75" customHeight="1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2.75" customHeight="1" x14ac:dyDescent="0.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2.75" customHeight="1" x14ac:dyDescent="0.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.75" customHeight="1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2.75" customHeight="1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2.75" customHeight="1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2.75" customHeight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2.75" customHeight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2.75" customHeight="1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2.75" customHeight="1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2.75" customHeight="1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.75" customHeight="1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2.75" customHeight="1" x14ac:dyDescent="0.2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2.75" customHeight="1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2.75" customHeight="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2.75" customHeight="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2.75" customHeight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2.75" customHeight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2.75" customHeigh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2.75" customHeigh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2.75" customHeigh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2.75" customHeight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2.75" customHeight="1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2.75" customHeight="1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2.75" customHeight="1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2.75" customHeight="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2.75" customHeigh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 customHeight="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2.75" customHeigh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2.75" customHeight="1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2.75" customHeight="1" x14ac:dyDescent="0.2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2.75" customHeight="1" x14ac:dyDescent="0.2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2.75" customHeight="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2.75" customHeight="1" x14ac:dyDescent="0.2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2.75" customHeight="1" x14ac:dyDescent="0.2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2.75" customHeight="1" x14ac:dyDescent="0.2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2.75" customHeight="1" x14ac:dyDescent="0.2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2.75" customHeight="1" x14ac:dyDescent="0.2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2.75" customHeight="1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2.75" customHeight="1" x14ac:dyDescent="0.2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2.75" customHeight="1" x14ac:dyDescent="0.2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2.75" customHeight="1" x14ac:dyDescent="0.2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2.75" customHeight="1" x14ac:dyDescent="0.2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2.75" customHeight="1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2.75" customHeight="1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2.75" customHeight="1" x14ac:dyDescent="0.2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.75" customHeight="1" x14ac:dyDescent="0.2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2.75" customHeight="1" x14ac:dyDescent="0.2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2.75" customHeight="1" x14ac:dyDescent="0.2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2.75" customHeight="1" x14ac:dyDescent="0.2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2.75" customHeight="1" x14ac:dyDescent="0.2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2.75" customHeight="1" x14ac:dyDescent="0.2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2.75" customHeight="1" x14ac:dyDescent="0.2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2.75" customHeight="1" x14ac:dyDescent="0.2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.75" customHeight="1" x14ac:dyDescent="0.2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2.75" customHeight="1" x14ac:dyDescent="0.2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2.75" customHeight="1" x14ac:dyDescent="0.2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2.75" customHeight="1" x14ac:dyDescent="0.2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.75" customHeight="1" x14ac:dyDescent="0.2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2.75" customHeight="1" x14ac:dyDescent="0.2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2.75" customHeight="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2.75" customHeight="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2.75" customHeight="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2.75" customHeight="1" x14ac:dyDescent="0.2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.75" customHeight="1" x14ac:dyDescent="0.2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2.75" customHeight="1" x14ac:dyDescent="0.2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2.75" customHeight="1" x14ac:dyDescent="0.2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2.75" customHeight="1" x14ac:dyDescent="0.2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2.75" customHeight="1" x14ac:dyDescent="0.2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2.75" customHeight="1" x14ac:dyDescent="0.2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2.75" customHeight="1" x14ac:dyDescent="0.2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2.75" customHeight="1" x14ac:dyDescent="0.2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2.75" customHeight="1" x14ac:dyDescent="0.2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2.75" customHeight="1" x14ac:dyDescent="0.2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2.75" customHeight="1" x14ac:dyDescent="0.2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2.75" customHeight="1" x14ac:dyDescent="0.2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2.75" customHeight="1" x14ac:dyDescent="0.2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2.75" customHeight="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2.75" customHeight="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2.75" customHeight="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2.75" customHeight="1" x14ac:dyDescent="0.2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2.75" customHeight="1" x14ac:dyDescent="0.2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2.75" customHeight="1" x14ac:dyDescent="0.2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2.75" customHeight="1" x14ac:dyDescent="0.2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2.75" customHeight="1" x14ac:dyDescent="0.2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2.75" customHeight="1" x14ac:dyDescent="0.2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2.75" customHeight="1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2.75" customHeight="1" x14ac:dyDescent="0.2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2.75" customHeight="1" x14ac:dyDescent="0.2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2.75" customHeight="1" x14ac:dyDescent="0.2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2.75" customHeight="1" x14ac:dyDescent="0.2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2.75" customHeight="1" x14ac:dyDescent="0.2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2.75" customHeight="1" x14ac:dyDescent="0.2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2.75" customHeight="1" x14ac:dyDescent="0.2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2.75" customHeight="1" x14ac:dyDescent="0.2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2.75" customHeight="1" x14ac:dyDescent="0.2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2.75" customHeight="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2.75" customHeight="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2.75" customHeight="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2.75" customHeight="1" x14ac:dyDescent="0.2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2.75" customHeight="1" x14ac:dyDescent="0.2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2.75" customHeight="1" x14ac:dyDescent="0.2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2.75" customHeight="1" x14ac:dyDescent="0.2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2.75" customHeight="1" x14ac:dyDescent="0.2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2.7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2.75" customHeight="1" x14ac:dyDescent="0.2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2.75" customHeight="1" x14ac:dyDescent="0.2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2.75" customHeight="1" x14ac:dyDescent="0.2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2.75" customHeight="1" x14ac:dyDescent="0.2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2.75" customHeight="1" x14ac:dyDescent="0.2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.75" customHeight="1" x14ac:dyDescent="0.2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2.75" customHeight="1" x14ac:dyDescent="0.2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2.75" customHeight="1" x14ac:dyDescent="0.2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2.75" customHeight="1" x14ac:dyDescent="0.2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2.75" customHeight="1" x14ac:dyDescent="0.2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2.75" customHeight="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2.75" customHeight="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2.75" customHeight="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2.75" customHeight="1" x14ac:dyDescent="0.2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2.75" customHeight="1" x14ac:dyDescent="0.2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2.75" customHeight="1" x14ac:dyDescent="0.2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2.75" customHeight="1" x14ac:dyDescent="0.2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2.75" customHeight="1" x14ac:dyDescent="0.2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2.75" customHeight="1" x14ac:dyDescent="0.2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2.75" customHeight="1" x14ac:dyDescent="0.2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2.75" customHeight="1" x14ac:dyDescent="0.2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2.75" customHeight="1" x14ac:dyDescent="0.2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2.75" customHeight="1" x14ac:dyDescent="0.2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.75" customHeight="1" x14ac:dyDescent="0.2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2.75" customHeight="1" x14ac:dyDescent="0.2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2.75" customHeight="1" x14ac:dyDescent="0.2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2.75" customHeight="1" x14ac:dyDescent="0.2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2.75" customHeight="1" x14ac:dyDescent="0.2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.75" customHeight="1" x14ac:dyDescent="0.2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2.75" customHeight="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2.75" customHeight="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2.75" customHeight="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2.75" customHeight="1" x14ac:dyDescent="0.2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2.75" customHeight="1" x14ac:dyDescent="0.2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.75" customHeight="1" x14ac:dyDescent="0.2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.75" customHeight="1" x14ac:dyDescent="0.2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2.75" customHeight="1" x14ac:dyDescent="0.2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.7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.75" customHeight="1" x14ac:dyDescent="0.2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.75" customHeight="1" x14ac:dyDescent="0.2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.75" customHeight="1" x14ac:dyDescent="0.2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.75" customHeight="1" x14ac:dyDescent="0.2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.75" customHeight="1" x14ac:dyDescent="0.2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.75" customHeight="1" x14ac:dyDescent="0.2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.75" customHeight="1" x14ac:dyDescent="0.2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.75" customHeight="1" x14ac:dyDescent="0.2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.75" customHeight="1" x14ac:dyDescent="0.2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2.75" customHeight="1" x14ac:dyDescent="0.2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2.75" customHeight="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2.75" customHeight="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2.75" customHeight="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2.75" customHeight="1" x14ac:dyDescent="0.2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2.75" customHeight="1" x14ac:dyDescent="0.2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2.75" customHeight="1" x14ac:dyDescent="0.2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2.75" customHeight="1" x14ac:dyDescent="0.2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2.75" customHeight="1" x14ac:dyDescent="0.2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2.75" customHeight="1" x14ac:dyDescent="0.2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2.75" customHeight="1" x14ac:dyDescent="0.2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2.75" customHeight="1" x14ac:dyDescent="0.2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2.75" customHeight="1" x14ac:dyDescent="0.2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2.75" customHeight="1" x14ac:dyDescent="0.2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2.75" customHeight="1" x14ac:dyDescent="0.2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2.75" customHeight="1" x14ac:dyDescent="0.2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2.75" customHeight="1" x14ac:dyDescent="0.2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2.75" customHeight="1" x14ac:dyDescent="0.2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2.75" customHeight="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2.75" customHeight="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2.75" customHeight="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2.75" customHeight="1" x14ac:dyDescent="0.2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2.75" customHeight="1" x14ac:dyDescent="0.2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2.75" customHeight="1" x14ac:dyDescent="0.2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2.75" customHeight="1" x14ac:dyDescent="0.2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2.75" customHeight="1" x14ac:dyDescent="0.2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2.75" customHeight="1" x14ac:dyDescent="0.2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2.75" customHeight="1" x14ac:dyDescent="0.2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2.75" customHeight="1" x14ac:dyDescent="0.2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2.75" customHeight="1" x14ac:dyDescent="0.2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2.75" customHeight="1" x14ac:dyDescent="0.2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2.75" customHeight="1" x14ac:dyDescent="0.2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2.75" customHeight="1" x14ac:dyDescent="0.2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2.75" customHeight="1" x14ac:dyDescent="0.2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2.75" customHeight="1" x14ac:dyDescent="0.2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2.75" customHeight="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2.75" customHeight="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2.75" customHeight="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2.75" customHeight="1" x14ac:dyDescent="0.2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2.75" customHeight="1" x14ac:dyDescent="0.2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2.75" customHeight="1" x14ac:dyDescent="0.2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2.75" customHeight="1" x14ac:dyDescent="0.2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2.75" customHeight="1" x14ac:dyDescent="0.2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2.75" customHeight="1" x14ac:dyDescent="0.2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2.75" customHeight="1" x14ac:dyDescent="0.2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2.75" customHeight="1" x14ac:dyDescent="0.2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2.75" customHeight="1" x14ac:dyDescent="0.2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2.75" customHeight="1" x14ac:dyDescent="0.2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2.75" customHeight="1" x14ac:dyDescent="0.2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2.75" customHeight="1" x14ac:dyDescent="0.2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2.75" customHeight="1" x14ac:dyDescent="0.2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2.75" customHeight="1" x14ac:dyDescent="0.2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2.75" customHeight="1" x14ac:dyDescent="0.2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2.75" customHeight="1" x14ac:dyDescent="0.2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2.75" customHeight="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2.75" customHeight="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2.75" customHeight="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2.75" customHeight="1" x14ac:dyDescent="0.2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2.75" customHeight="1" x14ac:dyDescent="0.2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2.75" customHeight="1" x14ac:dyDescent="0.2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2.75" customHeight="1" x14ac:dyDescent="0.2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2.75" customHeight="1" x14ac:dyDescent="0.2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2.7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2.75" customHeight="1" x14ac:dyDescent="0.2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2.75" customHeight="1" x14ac:dyDescent="0.2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2.75" customHeight="1" x14ac:dyDescent="0.2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2.75" customHeight="1" x14ac:dyDescent="0.2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2.75" customHeight="1" x14ac:dyDescent="0.2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2.75" customHeight="1" x14ac:dyDescent="0.2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2.75" customHeight="1" x14ac:dyDescent="0.2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2.75" customHeight="1" x14ac:dyDescent="0.2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2.75" customHeight="1" x14ac:dyDescent="0.2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2.75" customHeight="1" x14ac:dyDescent="0.2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2.75" customHeight="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2.75" customHeight="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2.75" customHeight="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2.75" customHeight="1" x14ac:dyDescent="0.2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2.75" customHeight="1" x14ac:dyDescent="0.2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2.75" customHeight="1" x14ac:dyDescent="0.2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2.75" customHeight="1" x14ac:dyDescent="0.2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2.75" customHeight="1" x14ac:dyDescent="0.2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2.75" customHeight="1" x14ac:dyDescent="0.2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2.75" customHeight="1" x14ac:dyDescent="0.2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2.75" customHeight="1" x14ac:dyDescent="0.2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2.75" customHeight="1" x14ac:dyDescent="0.2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2.75" customHeight="1" x14ac:dyDescent="0.2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2.75" customHeight="1" x14ac:dyDescent="0.2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2.75" customHeight="1" x14ac:dyDescent="0.2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2.75" customHeight="1" x14ac:dyDescent="0.2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2.75" customHeight="1" x14ac:dyDescent="0.2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2.75" customHeight="1" x14ac:dyDescent="0.2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2.75" customHeight="1" x14ac:dyDescent="0.2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2.75" customHeight="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2.75" customHeight="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2.75" customHeight="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2.75" customHeight="1" x14ac:dyDescent="0.2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2.75" customHeight="1" x14ac:dyDescent="0.2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2.75" customHeight="1" x14ac:dyDescent="0.2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2.75" customHeight="1" x14ac:dyDescent="0.2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2.75" customHeight="1" x14ac:dyDescent="0.2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2.7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2.75" customHeight="1" x14ac:dyDescent="0.2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2.75" customHeight="1" x14ac:dyDescent="0.2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2.75" customHeight="1" x14ac:dyDescent="0.2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2.75" customHeight="1" x14ac:dyDescent="0.2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2.75" customHeight="1" x14ac:dyDescent="0.2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2.75" customHeight="1" x14ac:dyDescent="0.2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2.75" customHeight="1" x14ac:dyDescent="0.2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2.75" customHeight="1" x14ac:dyDescent="0.2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2.75" customHeight="1" x14ac:dyDescent="0.2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2.75" customHeight="1" x14ac:dyDescent="0.2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2.75" customHeight="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2.75" customHeight="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2.75" customHeight="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2.75" customHeight="1" x14ac:dyDescent="0.2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2.75" customHeight="1" x14ac:dyDescent="0.2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2.75" customHeight="1" x14ac:dyDescent="0.2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2.75" customHeight="1" x14ac:dyDescent="0.2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2.75" customHeight="1" x14ac:dyDescent="0.2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2.75" customHeight="1" x14ac:dyDescent="0.2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2.75" customHeight="1" x14ac:dyDescent="0.2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2.75" customHeight="1" x14ac:dyDescent="0.2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2.75" customHeight="1" x14ac:dyDescent="0.2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2.75" customHeight="1" x14ac:dyDescent="0.2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2.75" customHeight="1" x14ac:dyDescent="0.2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2.75" customHeight="1" x14ac:dyDescent="0.2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2.75" customHeight="1" x14ac:dyDescent="0.2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2.75" customHeight="1" x14ac:dyDescent="0.2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2.75" customHeight="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2.75" customHeight="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2.75" customHeight="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2.75" customHeight="1" x14ac:dyDescent="0.2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2.75" customHeight="1" x14ac:dyDescent="0.2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2.75" customHeight="1" x14ac:dyDescent="0.2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2.75" customHeight="1" x14ac:dyDescent="0.2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2.75" customHeight="1" x14ac:dyDescent="0.2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2.75" customHeight="1" x14ac:dyDescent="0.2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2.75" customHeight="1" x14ac:dyDescent="0.2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2.75" customHeight="1" x14ac:dyDescent="0.2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2.75" customHeight="1" x14ac:dyDescent="0.2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2.75" customHeight="1" x14ac:dyDescent="0.2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2.75" customHeight="1" x14ac:dyDescent="0.2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2.75" customHeight="1" x14ac:dyDescent="0.2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2.75" customHeight="1" x14ac:dyDescent="0.2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2.75" customHeight="1" x14ac:dyDescent="0.2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2.75" customHeight="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2.75" customHeight="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2.75" customHeight="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2.75" customHeight="1" x14ac:dyDescent="0.2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2.75" customHeight="1" x14ac:dyDescent="0.2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2.75" customHeight="1" x14ac:dyDescent="0.2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2.75" customHeight="1" x14ac:dyDescent="0.2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2.75" customHeight="1" x14ac:dyDescent="0.2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2.75" customHeight="1" x14ac:dyDescent="0.2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2.75" customHeight="1" x14ac:dyDescent="0.2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2.75" customHeight="1" x14ac:dyDescent="0.2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2.75" customHeight="1" x14ac:dyDescent="0.2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2.75" customHeight="1" x14ac:dyDescent="0.2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2.75" customHeight="1" x14ac:dyDescent="0.2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2.75" customHeight="1" x14ac:dyDescent="0.2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2.75" customHeight="1" x14ac:dyDescent="0.2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2.75" customHeight="1" x14ac:dyDescent="0.2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2.75" customHeight="1" x14ac:dyDescent="0.2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2.75" customHeight="1" x14ac:dyDescent="0.2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2.75" customHeight="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2.75" customHeight="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2.75" customHeight="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2.75" customHeight="1" x14ac:dyDescent="0.2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2.75" customHeight="1" x14ac:dyDescent="0.2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2.75" customHeight="1" x14ac:dyDescent="0.2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2.75" customHeight="1" x14ac:dyDescent="0.2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2.75" customHeight="1" x14ac:dyDescent="0.2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2.7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2.75" customHeight="1" x14ac:dyDescent="0.2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2.75" customHeight="1" x14ac:dyDescent="0.2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2.75" customHeight="1" x14ac:dyDescent="0.2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2.75" customHeight="1" x14ac:dyDescent="0.2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2.75" customHeight="1" x14ac:dyDescent="0.2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2.75" customHeight="1" x14ac:dyDescent="0.2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2.75" customHeight="1" x14ac:dyDescent="0.2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2.75" customHeight="1" x14ac:dyDescent="0.2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2.75" customHeight="1" x14ac:dyDescent="0.2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2.75" customHeight="1" x14ac:dyDescent="0.2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2.75" customHeight="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2.75" customHeight="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2.75" customHeight="1" x14ac:dyDescent="0.2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2.75" customHeight="1" x14ac:dyDescent="0.2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2.75" customHeight="1" x14ac:dyDescent="0.2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2.75" customHeight="1" x14ac:dyDescent="0.2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2.75" customHeight="1" x14ac:dyDescent="0.2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2.75" customHeight="1" x14ac:dyDescent="0.2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2.75" customHeight="1" x14ac:dyDescent="0.2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2.75" customHeight="1" x14ac:dyDescent="0.2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2.75" customHeight="1" x14ac:dyDescent="0.2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2.75" customHeight="1" x14ac:dyDescent="0.2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2.75" customHeight="1" x14ac:dyDescent="0.2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2.75" customHeight="1" x14ac:dyDescent="0.2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2.75" customHeight="1" x14ac:dyDescent="0.2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2.75" customHeight="1" x14ac:dyDescent="0.2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2.75" customHeight="1" x14ac:dyDescent="0.2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2.75" customHeight="1" x14ac:dyDescent="0.2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2.75" customHeight="1" x14ac:dyDescent="0.2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2.75" customHeight="1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2.7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2.7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2.75" customHeight="1" x14ac:dyDescent="0.2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2.75" customHeight="1" x14ac:dyDescent="0.2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2.75" customHeight="1" x14ac:dyDescent="0.2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2.75" customHeight="1" x14ac:dyDescent="0.2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2.75" customHeight="1" x14ac:dyDescent="0.2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2.7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2.75" customHeight="1" x14ac:dyDescent="0.2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2.75" customHeight="1" x14ac:dyDescent="0.2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2.75" customHeight="1" x14ac:dyDescent="0.2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2.75" customHeight="1" x14ac:dyDescent="0.2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2.75" customHeight="1" x14ac:dyDescent="0.2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2.75" customHeight="1" x14ac:dyDescent="0.2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2.75" customHeight="1" x14ac:dyDescent="0.2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2.75" customHeight="1" x14ac:dyDescent="0.2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2.75" customHeight="1" x14ac:dyDescent="0.2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2.75" customHeight="1" x14ac:dyDescent="0.2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2.75" customHeight="1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2.75" customHeight="1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2.7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2.75" customHeight="1" x14ac:dyDescent="0.2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2.75" customHeight="1" x14ac:dyDescent="0.2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2.75" customHeight="1" x14ac:dyDescent="0.2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2.75" customHeight="1" x14ac:dyDescent="0.2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2.75" customHeight="1" x14ac:dyDescent="0.2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2.75" customHeight="1" x14ac:dyDescent="0.2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2.75" customHeight="1" x14ac:dyDescent="0.2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2.75" customHeight="1" x14ac:dyDescent="0.2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2.75" customHeight="1" x14ac:dyDescent="0.2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2.75" customHeight="1" x14ac:dyDescent="0.2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2.75" customHeight="1" x14ac:dyDescent="0.2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2.75" customHeight="1" x14ac:dyDescent="0.2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2.75" customHeight="1" x14ac:dyDescent="0.2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2.75" customHeight="1" x14ac:dyDescent="0.2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2.7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2.7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2.75" customHeight="1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2.75" customHeight="1" x14ac:dyDescent="0.2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2.75" customHeight="1" x14ac:dyDescent="0.2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2.75" customHeight="1" x14ac:dyDescent="0.2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2.75" customHeight="1" x14ac:dyDescent="0.2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2.75" customHeight="1" x14ac:dyDescent="0.2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2.75" customHeight="1" x14ac:dyDescent="0.2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2.75" customHeight="1" x14ac:dyDescent="0.2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2.75" customHeight="1" x14ac:dyDescent="0.2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2.75" customHeight="1" x14ac:dyDescent="0.2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2.75" customHeight="1" x14ac:dyDescent="0.2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2.75" customHeight="1" x14ac:dyDescent="0.2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2.75" customHeight="1" x14ac:dyDescent="0.2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2.75" customHeight="1" x14ac:dyDescent="0.2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2.75" customHeight="1" x14ac:dyDescent="0.2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2.75" customHeight="1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2.75" customHeight="1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2.75" customHeight="1" x14ac:dyDescent="0.2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2.75" customHeight="1" x14ac:dyDescent="0.2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2.75" customHeight="1" x14ac:dyDescent="0.2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2.75" customHeight="1" x14ac:dyDescent="0.2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2.75" customHeight="1" x14ac:dyDescent="0.2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2.75" customHeight="1" x14ac:dyDescent="0.2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2.75" customHeight="1" x14ac:dyDescent="0.2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2.75" customHeight="1" x14ac:dyDescent="0.2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2.75" customHeight="1" x14ac:dyDescent="0.2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2.75" customHeight="1" x14ac:dyDescent="0.2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2.75" customHeight="1" x14ac:dyDescent="0.2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2.75" customHeight="1" x14ac:dyDescent="0.2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2.75" customHeight="1" x14ac:dyDescent="0.2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2.75" customHeight="1" x14ac:dyDescent="0.2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2.75" customHeight="1" x14ac:dyDescent="0.2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2.75" customHeight="1" x14ac:dyDescent="0.2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2.75" customHeight="1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2.75" customHeight="1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2.75" customHeight="1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2.75" customHeight="1" x14ac:dyDescent="0.2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2.75" customHeight="1" x14ac:dyDescent="0.2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2.75" customHeight="1" x14ac:dyDescent="0.2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2.75" customHeight="1" x14ac:dyDescent="0.2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2.75" customHeight="1" x14ac:dyDescent="0.2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2.7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2.75" customHeight="1" x14ac:dyDescent="0.2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2.75" customHeight="1" x14ac:dyDescent="0.2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2.75" customHeight="1" x14ac:dyDescent="0.2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2.75" customHeight="1" x14ac:dyDescent="0.2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2.75" customHeight="1" x14ac:dyDescent="0.2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2.75" customHeight="1" x14ac:dyDescent="0.2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2.75" customHeight="1" x14ac:dyDescent="0.2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2.75" customHeight="1" x14ac:dyDescent="0.2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2.75" customHeight="1" x14ac:dyDescent="0.2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2.75" customHeight="1" x14ac:dyDescent="0.2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2.75" customHeight="1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2.75" customHeight="1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2.75" customHeight="1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2.75" customHeight="1" x14ac:dyDescent="0.2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2.75" customHeight="1" x14ac:dyDescent="0.2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2.75" customHeight="1" x14ac:dyDescent="0.2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2.75" customHeight="1" x14ac:dyDescent="0.2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2.75" customHeight="1" x14ac:dyDescent="0.2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2.75" customHeight="1" x14ac:dyDescent="0.2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2.75" customHeight="1" x14ac:dyDescent="0.2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2.75" customHeight="1" x14ac:dyDescent="0.2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2.75" customHeight="1" x14ac:dyDescent="0.2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2.75" customHeight="1" x14ac:dyDescent="0.2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2.75" customHeight="1" x14ac:dyDescent="0.2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2.75" customHeight="1" x14ac:dyDescent="0.2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2.75" customHeight="1" x14ac:dyDescent="0.2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2.75" customHeight="1" x14ac:dyDescent="0.2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2.75" customHeight="1" x14ac:dyDescent="0.2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2.75" customHeight="1" x14ac:dyDescent="0.2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2.75" customHeight="1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2.75" customHeight="1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2.75" customHeight="1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2.75" customHeight="1" x14ac:dyDescent="0.2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2.75" customHeight="1" x14ac:dyDescent="0.2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2.75" customHeight="1" x14ac:dyDescent="0.2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2.75" customHeight="1" x14ac:dyDescent="0.2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2.75" customHeight="1" x14ac:dyDescent="0.2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2.7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2.75" customHeight="1" x14ac:dyDescent="0.2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2.75" customHeight="1" x14ac:dyDescent="0.2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2.75" customHeight="1" x14ac:dyDescent="0.2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2.75" customHeight="1" x14ac:dyDescent="0.2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2.75" customHeight="1" x14ac:dyDescent="0.2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2.75" customHeight="1" x14ac:dyDescent="0.2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2.75" customHeight="1" x14ac:dyDescent="0.2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2.75" customHeight="1" x14ac:dyDescent="0.2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2.75" customHeight="1" x14ac:dyDescent="0.2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2.75" customHeight="1" x14ac:dyDescent="0.2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2.75" customHeight="1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2.75" customHeight="1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2.75" customHeight="1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2.75" customHeight="1" x14ac:dyDescent="0.2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2.75" customHeight="1" x14ac:dyDescent="0.2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2.75" customHeight="1" x14ac:dyDescent="0.2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2.75" customHeight="1" x14ac:dyDescent="0.2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2.75" customHeight="1" x14ac:dyDescent="0.2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2.75" customHeight="1" x14ac:dyDescent="0.2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2.75" customHeight="1" x14ac:dyDescent="0.2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2.75" customHeight="1" x14ac:dyDescent="0.2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2.75" customHeight="1" x14ac:dyDescent="0.2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2.75" customHeight="1" x14ac:dyDescent="0.2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2.75" customHeight="1" x14ac:dyDescent="0.2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2.75" customHeight="1" x14ac:dyDescent="0.2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2.75" customHeight="1" x14ac:dyDescent="0.2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2.75" customHeight="1" x14ac:dyDescent="0.2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2.75" customHeight="1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2.75" customHeight="1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2.75" customHeight="1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2.75" customHeight="1" x14ac:dyDescent="0.2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2.75" customHeight="1" x14ac:dyDescent="0.2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2.75" customHeight="1" x14ac:dyDescent="0.2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2.75" customHeight="1" x14ac:dyDescent="0.2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2.75" customHeight="1" x14ac:dyDescent="0.2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2.75" customHeight="1" x14ac:dyDescent="0.2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2.75" customHeight="1" x14ac:dyDescent="0.2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2.75" customHeight="1" x14ac:dyDescent="0.2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2.75" customHeight="1" x14ac:dyDescent="0.2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2.75" customHeight="1" x14ac:dyDescent="0.2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2.75" customHeight="1" x14ac:dyDescent="0.2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2.75" customHeight="1" x14ac:dyDescent="0.2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2.75" customHeight="1" x14ac:dyDescent="0.2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2.75" customHeight="1" x14ac:dyDescent="0.2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2.75" customHeight="1" x14ac:dyDescent="0.2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2.75" customHeight="1" x14ac:dyDescent="0.2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2.75" customHeight="1" x14ac:dyDescent="0.2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2.75" customHeight="1" x14ac:dyDescent="0.2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2.75" customHeight="1" x14ac:dyDescent="0.2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2.75" customHeight="1" x14ac:dyDescent="0.2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2.75" customHeight="1" x14ac:dyDescent="0.2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2.75" customHeight="1" x14ac:dyDescent="0.2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2.75" customHeight="1" x14ac:dyDescent="0.2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2.75" customHeight="1" x14ac:dyDescent="0.2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2.75" customHeight="1" x14ac:dyDescent="0.2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2.75" customHeight="1" x14ac:dyDescent="0.2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2.75" customHeight="1" x14ac:dyDescent="0.2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2.75" customHeight="1" x14ac:dyDescent="0.2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2.75" customHeight="1" x14ac:dyDescent="0.2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2.75" customHeight="1" x14ac:dyDescent="0.2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2.75" customHeight="1" x14ac:dyDescent="0.2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2.75" customHeight="1" x14ac:dyDescent="0.2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2.75" customHeight="1" x14ac:dyDescent="0.2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2.75" customHeight="1" x14ac:dyDescent="0.2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2.75" customHeight="1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2.75" customHeight="1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2.75" customHeight="1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2.75" customHeight="1" x14ac:dyDescent="0.2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2.75" customHeight="1" x14ac:dyDescent="0.2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2.75" customHeight="1" x14ac:dyDescent="0.2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2.75" customHeight="1" x14ac:dyDescent="0.2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2.75" customHeight="1" x14ac:dyDescent="0.2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2.7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2.75" customHeight="1" x14ac:dyDescent="0.2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2.75" customHeight="1" x14ac:dyDescent="0.2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2.75" customHeight="1" x14ac:dyDescent="0.2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2.75" customHeight="1" x14ac:dyDescent="0.2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2.75" customHeight="1" x14ac:dyDescent="0.2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2.75" customHeight="1" x14ac:dyDescent="0.2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2.75" customHeight="1" x14ac:dyDescent="0.2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2.75" customHeight="1" x14ac:dyDescent="0.2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2.75" customHeight="1" x14ac:dyDescent="0.2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2.75" customHeight="1" x14ac:dyDescent="0.2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2.75" customHeight="1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2.75" customHeight="1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2.75" customHeight="1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2.75" customHeight="1" x14ac:dyDescent="0.2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2.75" customHeight="1" x14ac:dyDescent="0.2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2.75" customHeight="1" x14ac:dyDescent="0.2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2.75" customHeight="1" x14ac:dyDescent="0.2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2.75" customHeight="1" x14ac:dyDescent="0.2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2.75" customHeight="1" x14ac:dyDescent="0.2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2.75" customHeight="1" x14ac:dyDescent="0.2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2.75" customHeight="1" x14ac:dyDescent="0.2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2.75" customHeight="1" x14ac:dyDescent="0.2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2.75" customHeight="1" x14ac:dyDescent="0.2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2.75" customHeight="1" x14ac:dyDescent="0.2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2.75" customHeight="1" x14ac:dyDescent="0.2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2.75" customHeight="1" x14ac:dyDescent="0.2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2.75" customHeight="1" x14ac:dyDescent="0.2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2.75" customHeight="1" x14ac:dyDescent="0.2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2.75" customHeight="1" x14ac:dyDescent="0.2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2.75" customHeight="1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2.75" customHeight="1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2.75" customHeight="1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2.75" customHeight="1" x14ac:dyDescent="0.2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2.75" customHeight="1" x14ac:dyDescent="0.2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2.75" customHeight="1" x14ac:dyDescent="0.2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2.75" customHeight="1" x14ac:dyDescent="0.2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2.75" customHeight="1" x14ac:dyDescent="0.2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2.7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2.75" customHeight="1" x14ac:dyDescent="0.2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2.75" customHeight="1" x14ac:dyDescent="0.2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2.75" customHeight="1" x14ac:dyDescent="0.2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2.75" customHeight="1" x14ac:dyDescent="0.2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2.75" customHeight="1" x14ac:dyDescent="0.2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2.75" customHeight="1" x14ac:dyDescent="0.2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2.75" customHeight="1" x14ac:dyDescent="0.2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2.75" customHeight="1" x14ac:dyDescent="0.2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2.75" customHeight="1" x14ac:dyDescent="0.2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2.75" customHeight="1" x14ac:dyDescent="0.2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2.75" customHeight="1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2.75" customHeight="1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2.75" customHeight="1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2.75" customHeight="1" x14ac:dyDescent="0.2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2.75" customHeight="1" x14ac:dyDescent="0.2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2.75" customHeight="1" x14ac:dyDescent="0.2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2.75" customHeight="1" x14ac:dyDescent="0.2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2.75" customHeight="1" x14ac:dyDescent="0.2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2.75" customHeight="1" x14ac:dyDescent="0.2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2.75" customHeight="1" x14ac:dyDescent="0.2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2.75" customHeight="1" x14ac:dyDescent="0.2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2.75" customHeight="1" x14ac:dyDescent="0.2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2.75" customHeight="1" x14ac:dyDescent="0.2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2.75" customHeight="1" x14ac:dyDescent="0.2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2.75" customHeight="1" x14ac:dyDescent="0.2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2.75" customHeight="1" x14ac:dyDescent="0.2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2.75" customHeight="1" x14ac:dyDescent="0.2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2.75" customHeight="1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2.75" customHeight="1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2.75" customHeight="1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2.75" customHeight="1" x14ac:dyDescent="0.2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2.75" customHeight="1" x14ac:dyDescent="0.2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2.75" customHeight="1" x14ac:dyDescent="0.2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2.75" customHeight="1" x14ac:dyDescent="0.2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2.75" customHeight="1" x14ac:dyDescent="0.2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2.75" customHeight="1" x14ac:dyDescent="0.2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2.75" customHeight="1" x14ac:dyDescent="0.2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2.75" customHeight="1" x14ac:dyDescent="0.2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2.75" customHeight="1" x14ac:dyDescent="0.2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2.75" customHeight="1" x14ac:dyDescent="0.2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2.75" customHeight="1" x14ac:dyDescent="0.2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2.75" customHeight="1" x14ac:dyDescent="0.2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2.75" customHeight="1" x14ac:dyDescent="0.2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2.75" customHeight="1" x14ac:dyDescent="0.2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2.75" customHeight="1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2.75" customHeight="1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2.75" customHeight="1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2.75" customHeight="1" x14ac:dyDescent="0.2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2.75" customHeight="1" x14ac:dyDescent="0.2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2.75" customHeight="1" x14ac:dyDescent="0.2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2.75" customHeight="1" x14ac:dyDescent="0.2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2.75" customHeight="1" x14ac:dyDescent="0.2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2.75" customHeight="1" x14ac:dyDescent="0.2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2.75" customHeight="1" x14ac:dyDescent="0.2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2.75" customHeight="1" x14ac:dyDescent="0.2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2.75" customHeight="1" x14ac:dyDescent="0.2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2.75" customHeight="1" x14ac:dyDescent="0.2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2.75" customHeight="1" x14ac:dyDescent="0.2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2.75" customHeight="1" x14ac:dyDescent="0.2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2.75" customHeight="1" x14ac:dyDescent="0.2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2.75" customHeight="1" x14ac:dyDescent="0.2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2.75" customHeight="1" x14ac:dyDescent="0.2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2.75" customHeight="1" x14ac:dyDescent="0.2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2.75" customHeight="1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2.75" customHeight="1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2.75" customHeight="1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2.75" customHeight="1" x14ac:dyDescent="0.2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2.75" customHeight="1" x14ac:dyDescent="0.2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2.75" customHeight="1" x14ac:dyDescent="0.2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2.75" customHeight="1" x14ac:dyDescent="0.2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2.75" customHeight="1" x14ac:dyDescent="0.2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2.7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2.75" customHeight="1" x14ac:dyDescent="0.2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2.75" customHeight="1" x14ac:dyDescent="0.2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2.75" customHeight="1" x14ac:dyDescent="0.2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2.75" customHeight="1" x14ac:dyDescent="0.2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2.75" customHeight="1" x14ac:dyDescent="0.2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2.75" customHeight="1" x14ac:dyDescent="0.2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2.75" customHeight="1" x14ac:dyDescent="0.2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2.75" customHeight="1" x14ac:dyDescent="0.2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2.75" customHeight="1" x14ac:dyDescent="0.2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2.75" customHeight="1" x14ac:dyDescent="0.2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2.75" customHeight="1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2.75" customHeight="1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2.75" customHeight="1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2.75" customHeight="1" x14ac:dyDescent="0.2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2.75" customHeight="1" x14ac:dyDescent="0.2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2.75" customHeight="1" x14ac:dyDescent="0.2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2.75" customHeight="1" x14ac:dyDescent="0.2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2.75" customHeight="1" x14ac:dyDescent="0.2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2.75" customHeight="1" x14ac:dyDescent="0.2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2.75" customHeight="1" x14ac:dyDescent="0.2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2.75" customHeight="1" x14ac:dyDescent="0.2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2.75" customHeight="1" x14ac:dyDescent="0.2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2.75" customHeight="1" x14ac:dyDescent="0.2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2.75" customHeight="1" x14ac:dyDescent="0.2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2.75" customHeight="1" x14ac:dyDescent="0.2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2.75" customHeight="1" x14ac:dyDescent="0.2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2.75" customHeight="1" x14ac:dyDescent="0.2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2.75" customHeight="1" x14ac:dyDescent="0.2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2.75" customHeight="1" x14ac:dyDescent="0.2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2.75" customHeight="1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2.75" customHeight="1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2.75" customHeight="1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2.75" customHeight="1" x14ac:dyDescent="0.2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2.75" customHeight="1" x14ac:dyDescent="0.2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2.75" customHeight="1" x14ac:dyDescent="0.2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2.75" customHeight="1" x14ac:dyDescent="0.2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2.75" customHeight="1" x14ac:dyDescent="0.2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2.7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2.75" customHeight="1" x14ac:dyDescent="0.2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2.75" customHeight="1" x14ac:dyDescent="0.2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2.75" customHeight="1" x14ac:dyDescent="0.2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2.75" customHeight="1" x14ac:dyDescent="0.2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2.75" customHeight="1" x14ac:dyDescent="0.2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2.75" customHeight="1" x14ac:dyDescent="0.2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2.75" customHeight="1" x14ac:dyDescent="0.2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2.75" customHeight="1" x14ac:dyDescent="0.2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2.75" customHeight="1" x14ac:dyDescent="0.2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2.75" customHeight="1" x14ac:dyDescent="0.2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2.75" customHeight="1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2.75" customHeight="1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2.75" customHeight="1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2.75" customHeight="1" x14ac:dyDescent="0.2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2.75" customHeight="1" x14ac:dyDescent="0.2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2.75" customHeight="1" x14ac:dyDescent="0.2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2.75" customHeight="1" x14ac:dyDescent="0.2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2.75" customHeight="1" x14ac:dyDescent="0.2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2.75" customHeight="1" x14ac:dyDescent="0.2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2.75" customHeight="1" x14ac:dyDescent="0.2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2.75" customHeight="1" x14ac:dyDescent="0.2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2.75" customHeight="1" x14ac:dyDescent="0.2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2.75" customHeight="1" x14ac:dyDescent="0.2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2.75" customHeight="1" x14ac:dyDescent="0.2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2.75" customHeight="1" x14ac:dyDescent="0.2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2.75" customHeight="1" x14ac:dyDescent="0.2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2.75" customHeight="1" x14ac:dyDescent="0.2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2.75" customHeight="1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2.75" customHeight="1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2.75" customHeight="1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2.75" customHeight="1" x14ac:dyDescent="0.2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2.75" customHeight="1" x14ac:dyDescent="0.2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2.75" customHeight="1" x14ac:dyDescent="0.2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2.75" customHeight="1" x14ac:dyDescent="0.2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2.75" customHeight="1" x14ac:dyDescent="0.2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2.75" customHeight="1" x14ac:dyDescent="0.2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2.75" customHeight="1" x14ac:dyDescent="0.2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2.75" customHeight="1" x14ac:dyDescent="0.2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2.75" customHeight="1" x14ac:dyDescent="0.2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2.75" customHeight="1" x14ac:dyDescent="0.2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2.75" customHeight="1" x14ac:dyDescent="0.2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2.75" customHeight="1" x14ac:dyDescent="0.2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2.75" customHeight="1" x14ac:dyDescent="0.2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2.75" customHeight="1" x14ac:dyDescent="0.2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2.75" customHeight="1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2.75" customHeight="1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2.7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2.75" customHeight="1" x14ac:dyDescent="0.2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2.75" customHeight="1" x14ac:dyDescent="0.2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2.75" customHeight="1" x14ac:dyDescent="0.2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2.75" customHeight="1" x14ac:dyDescent="0.2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2.75" customHeight="1" x14ac:dyDescent="0.2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2.75" customHeight="1" x14ac:dyDescent="0.2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2.75" customHeight="1" x14ac:dyDescent="0.2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2.75" customHeight="1" x14ac:dyDescent="0.2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2.75" customHeight="1" x14ac:dyDescent="0.2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2.75" customHeight="1" x14ac:dyDescent="0.2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2.75" customHeight="1" x14ac:dyDescent="0.2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2.75" customHeight="1" x14ac:dyDescent="0.2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2.75" customHeight="1" x14ac:dyDescent="0.2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2.75" customHeight="1" x14ac:dyDescent="0.2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2.75" customHeight="1" x14ac:dyDescent="0.2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2.75" customHeight="1" x14ac:dyDescent="0.2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2.75" customHeight="1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2.75" customHeight="1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2.75" customHeight="1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2.75" customHeight="1" x14ac:dyDescent="0.2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2.75" customHeight="1" x14ac:dyDescent="0.2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2.75" customHeight="1" x14ac:dyDescent="0.2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2.75" customHeight="1" x14ac:dyDescent="0.2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2.75" customHeight="1" x14ac:dyDescent="0.2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2.7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2.75" customHeight="1" x14ac:dyDescent="0.2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2.75" customHeight="1" x14ac:dyDescent="0.2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2.75" customHeight="1" x14ac:dyDescent="0.2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2.75" customHeight="1" x14ac:dyDescent="0.2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2.75" customHeight="1" x14ac:dyDescent="0.2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2.75" customHeight="1" x14ac:dyDescent="0.2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2.75" customHeight="1" x14ac:dyDescent="0.2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2.75" customHeight="1" x14ac:dyDescent="0.2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2.75" customHeight="1" x14ac:dyDescent="0.2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2.75" customHeight="1" x14ac:dyDescent="0.2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2.75" customHeight="1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2.75" customHeight="1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2.75" customHeight="1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2.75" customHeight="1" x14ac:dyDescent="0.2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2.75" customHeight="1" x14ac:dyDescent="0.2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2.75" customHeight="1" x14ac:dyDescent="0.2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2.75" customHeight="1" x14ac:dyDescent="0.2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2.75" customHeight="1" x14ac:dyDescent="0.2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2.75" customHeight="1" x14ac:dyDescent="0.2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2.75" customHeight="1" x14ac:dyDescent="0.2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2.75" customHeight="1" x14ac:dyDescent="0.2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2.75" customHeight="1" x14ac:dyDescent="0.2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2.75" customHeight="1" x14ac:dyDescent="0.2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2.75" customHeight="1" x14ac:dyDescent="0.2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2.75" customHeight="1" x14ac:dyDescent="0.2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2.75" customHeight="1" x14ac:dyDescent="0.2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2.75" customHeight="1" x14ac:dyDescent="0.2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2.75" customHeight="1" x14ac:dyDescent="0.2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2.75" customHeight="1" x14ac:dyDescent="0.2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2.75" customHeight="1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2.75" customHeight="1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2.75" customHeight="1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2.75" customHeight="1" x14ac:dyDescent="0.2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2.75" customHeight="1" x14ac:dyDescent="0.2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2.75" customHeight="1" x14ac:dyDescent="0.2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2.75" customHeight="1" x14ac:dyDescent="0.2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2.75" customHeight="1" x14ac:dyDescent="0.2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2.7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2.75" customHeight="1" x14ac:dyDescent="0.2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2.75" customHeight="1" x14ac:dyDescent="0.2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2.75" customHeight="1" x14ac:dyDescent="0.2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2.75" customHeight="1" x14ac:dyDescent="0.2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2.75" customHeight="1" x14ac:dyDescent="0.2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2.75" customHeight="1" x14ac:dyDescent="0.2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2.75" customHeight="1" x14ac:dyDescent="0.2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2.75" customHeight="1" x14ac:dyDescent="0.2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2.75" customHeight="1" x14ac:dyDescent="0.2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2.75" customHeight="1" x14ac:dyDescent="0.2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2.75" customHeight="1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2.75" customHeight="1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2.75" customHeight="1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2.75" customHeight="1" x14ac:dyDescent="0.2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2.75" customHeight="1" x14ac:dyDescent="0.2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2.75" customHeight="1" x14ac:dyDescent="0.2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2.75" customHeight="1" x14ac:dyDescent="0.2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2.75" customHeight="1" x14ac:dyDescent="0.2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2.75" customHeight="1" x14ac:dyDescent="0.2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2.75" customHeight="1" x14ac:dyDescent="0.2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2.75" customHeight="1" x14ac:dyDescent="0.2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2.75" customHeight="1" x14ac:dyDescent="0.2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2.75" customHeight="1" x14ac:dyDescent="0.2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2.75" customHeight="1" x14ac:dyDescent="0.2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2.75" customHeight="1" x14ac:dyDescent="0.2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2.75" customHeight="1" x14ac:dyDescent="0.2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2.75" customHeight="1" x14ac:dyDescent="0.2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2.75" customHeight="1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2.75" customHeight="1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2.75" customHeight="1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2.75" customHeight="1" x14ac:dyDescent="0.2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2.75" customHeight="1" x14ac:dyDescent="0.2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2.75" customHeight="1" x14ac:dyDescent="0.2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2.75" customHeight="1" x14ac:dyDescent="0.2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2.75" customHeight="1" x14ac:dyDescent="0.2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2.75" customHeight="1" x14ac:dyDescent="0.2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2.75" customHeight="1" x14ac:dyDescent="0.2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2.75" customHeight="1" x14ac:dyDescent="0.2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2.75" customHeight="1" x14ac:dyDescent="0.2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2.75" customHeight="1" x14ac:dyDescent="0.2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2.75" customHeight="1" x14ac:dyDescent="0.2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2.75" customHeight="1" x14ac:dyDescent="0.2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2.75" customHeight="1" x14ac:dyDescent="0.2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2.75" customHeight="1" x14ac:dyDescent="0.2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2.75" customHeight="1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2.75" customHeight="1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2.75" customHeight="1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2.75" customHeight="1" x14ac:dyDescent="0.2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2.75" customHeight="1" x14ac:dyDescent="0.2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2.75" customHeight="1" x14ac:dyDescent="0.2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2.75" customHeight="1" x14ac:dyDescent="0.2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2.75" customHeight="1" x14ac:dyDescent="0.2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2.75" customHeight="1" x14ac:dyDescent="0.2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2.75" customHeight="1" x14ac:dyDescent="0.2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2.75" customHeight="1" x14ac:dyDescent="0.2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2.75" customHeight="1" x14ac:dyDescent="0.2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2.75" customHeight="1" x14ac:dyDescent="0.2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2.75" customHeight="1" x14ac:dyDescent="0.2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2.75" customHeight="1" x14ac:dyDescent="0.2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2.75" customHeight="1" x14ac:dyDescent="0.2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2.75" customHeight="1" x14ac:dyDescent="0.2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2.75" customHeight="1" x14ac:dyDescent="0.2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2.75" customHeight="1" x14ac:dyDescent="0.2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2.75" customHeight="1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2.75" customHeight="1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2.75" customHeight="1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2.75" customHeight="1" x14ac:dyDescent="0.2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2.75" customHeight="1" x14ac:dyDescent="0.2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2.75" customHeight="1" x14ac:dyDescent="0.2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2.75" customHeight="1" x14ac:dyDescent="0.2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2.75" customHeight="1" x14ac:dyDescent="0.2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2.7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2.75" customHeight="1" x14ac:dyDescent="0.2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2.75" customHeight="1" x14ac:dyDescent="0.2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2.75" customHeight="1" x14ac:dyDescent="0.2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2.75" customHeight="1" x14ac:dyDescent="0.2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2.75" customHeight="1" x14ac:dyDescent="0.2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2.75" customHeight="1" x14ac:dyDescent="0.2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2.75" customHeight="1" x14ac:dyDescent="0.2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2.75" customHeight="1" x14ac:dyDescent="0.2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2.75" customHeight="1" x14ac:dyDescent="0.2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2.75" customHeight="1" x14ac:dyDescent="0.2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2.75" customHeight="1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2.75" customHeight="1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2.75" customHeight="1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2.75" customHeight="1" x14ac:dyDescent="0.2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2.75" customHeight="1" x14ac:dyDescent="0.2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2.75" customHeight="1" x14ac:dyDescent="0.2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2.75" customHeight="1" x14ac:dyDescent="0.2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2.75" customHeight="1" x14ac:dyDescent="0.2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2.75" customHeight="1" x14ac:dyDescent="0.2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2.75" customHeight="1" x14ac:dyDescent="0.2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2.75" customHeight="1" x14ac:dyDescent="0.2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2.75" customHeight="1" x14ac:dyDescent="0.2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2.75" customHeight="1" x14ac:dyDescent="0.2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2.75" customHeight="1" x14ac:dyDescent="0.2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2.75" customHeight="1" x14ac:dyDescent="0.2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2.75" customHeight="1" x14ac:dyDescent="0.2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2.75" customHeight="1" x14ac:dyDescent="0.2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2.75" customHeight="1" x14ac:dyDescent="0.2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2.75" customHeight="1" x14ac:dyDescent="0.2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2.75" customHeight="1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2.75" customHeight="1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2.75" customHeight="1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2.75" customHeight="1" x14ac:dyDescent="0.2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2.75" customHeight="1" x14ac:dyDescent="0.2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2.75" customHeight="1" x14ac:dyDescent="0.2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2.75" customHeight="1" x14ac:dyDescent="0.2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2.75" customHeight="1" x14ac:dyDescent="0.2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2.7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2.75" customHeight="1" x14ac:dyDescent="0.2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2.75" customHeight="1" x14ac:dyDescent="0.2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2.75" customHeight="1" x14ac:dyDescent="0.2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2.75" customHeight="1" x14ac:dyDescent="0.2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2.75" customHeight="1" x14ac:dyDescent="0.2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2.75" customHeight="1" x14ac:dyDescent="0.2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2.75" customHeight="1" x14ac:dyDescent="0.2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2.75" customHeight="1" x14ac:dyDescent="0.2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2.75" customHeight="1" x14ac:dyDescent="0.2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2.75" customHeight="1" x14ac:dyDescent="0.2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2.75" customHeight="1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2.75" customHeight="1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2.75" customHeight="1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2.75" customHeight="1" x14ac:dyDescent="0.2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</sheetData>
  <mergeCells count="1">
    <mergeCell ref="A2:C2"/>
  </mergeCells>
  <pageMargins left="0.90551181102362199" right="0.51181102362204722" top="0.74803149606299213" bottom="0.74803149606299213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8.5703125" customWidth="1"/>
    <col min="2" max="2" width="67.140625" customWidth="1"/>
    <col min="3" max="3" width="13.7109375" customWidth="1"/>
    <col min="4" max="4" width="10.28515625" customWidth="1"/>
    <col min="5" max="5" width="13.7109375" customWidth="1"/>
    <col min="6" max="6" width="9.140625" customWidth="1"/>
    <col min="7" max="26" width="8.7109375" customWidth="1"/>
  </cols>
  <sheetData>
    <row r="1" spans="1:26" ht="12.75" customHeight="1" x14ac:dyDescent="0.2">
      <c r="A1" s="157" t="s">
        <v>247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2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2.75" customHeight="1" x14ac:dyDescent="0.2">
      <c r="A3" s="158" t="s">
        <v>248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2.7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2.75" customHeight="1" x14ac:dyDescent="0.2">
      <c r="A5" s="158" t="s">
        <v>249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2.7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21.75" customHeight="1" x14ac:dyDescent="0.25">
      <c r="A7" s="79"/>
      <c r="B7" s="264" t="s">
        <v>250</v>
      </c>
      <c r="C7" s="263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2.75" customHeight="1" x14ac:dyDescent="0.25">
      <c r="A8" s="79"/>
      <c r="B8" s="159" t="s">
        <v>251</v>
      </c>
      <c r="C8" s="160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2.75" customHeight="1" x14ac:dyDescent="0.25">
      <c r="A9" s="79"/>
      <c r="B9" s="161" t="s">
        <v>252</v>
      </c>
      <c r="C9" s="162">
        <v>2100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2.75" customHeight="1" x14ac:dyDescent="0.25">
      <c r="A10" s="79"/>
      <c r="B10" s="163" t="s">
        <v>253</v>
      </c>
      <c r="C10" s="162">
        <v>2031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.75" customHeight="1" x14ac:dyDescent="0.2">
      <c r="A11" s="79"/>
      <c r="B11" s="164" t="s">
        <v>254</v>
      </c>
      <c r="C11" s="165">
        <v>44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.75" customHeight="1" x14ac:dyDescent="0.2">
      <c r="A12" s="79"/>
      <c r="B12" s="164" t="s">
        <v>255</v>
      </c>
      <c r="C12" s="165">
        <v>1192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2.75" customHeight="1" x14ac:dyDescent="0.2">
      <c r="A13" s="79"/>
      <c r="B13" s="164" t="s">
        <v>256</v>
      </c>
      <c r="C13" s="165">
        <v>372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2.75" customHeight="1" x14ac:dyDescent="0.2">
      <c r="A14" s="79"/>
      <c r="B14" s="164" t="s">
        <v>257</v>
      </c>
      <c r="C14" s="165">
        <v>22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2.75" customHeight="1" x14ac:dyDescent="0.2">
      <c r="A15" s="79"/>
      <c r="B15" s="164" t="s">
        <v>258</v>
      </c>
      <c r="C15" s="165">
        <v>350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2.75" customHeight="1" x14ac:dyDescent="0.2">
      <c r="A16" s="79"/>
      <c r="B16" s="164" t="s">
        <v>259</v>
      </c>
      <c r="C16" s="165">
        <v>1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2.75" customHeight="1" x14ac:dyDescent="0.2">
      <c r="A17" s="79"/>
      <c r="B17" s="164" t="s">
        <v>260</v>
      </c>
      <c r="C17" s="165">
        <v>30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2.75" customHeight="1" x14ac:dyDescent="0.2">
      <c r="A18" s="79"/>
      <c r="B18" s="166" t="s">
        <v>261</v>
      </c>
      <c r="C18" s="167"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2.75" customHeight="1" x14ac:dyDescent="0.2">
      <c r="A19" s="79"/>
      <c r="B19" s="168" t="s">
        <v>262</v>
      </c>
      <c r="C19" s="167"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2.75" customHeight="1" x14ac:dyDescent="0.25">
      <c r="A20" s="79" t="s">
        <v>263</v>
      </c>
      <c r="B20" s="159" t="s">
        <v>264</v>
      </c>
      <c r="C20" s="160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2.75" customHeight="1" x14ac:dyDescent="0.2">
      <c r="A21" s="79"/>
      <c r="B21" s="169" t="s">
        <v>265</v>
      </c>
      <c r="C21" s="170">
        <v>4625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2.75" customHeight="1" x14ac:dyDescent="0.2">
      <c r="A22" s="79"/>
      <c r="B22" s="164" t="s">
        <v>266</v>
      </c>
      <c r="C22" s="165">
        <v>4694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2.75" customHeight="1" x14ac:dyDescent="0.2">
      <c r="A23" s="79"/>
      <c r="B23" s="164" t="s">
        <v>267</v>
      </c>
      <c r="C23" s="171">
        <f>C9-C10</f>
        <v>69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2.75" customHeight="1" x14ac:dyDescent="0.2">
      <c r="A24" s="79"/>
      <c r="B24" s="172"/>
      <c r="C24" s="173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2.75" customHeight="1" x14ac:dyDescent="0.25">
      <c r="A25" s="157"/>
      <c r="B25" s="161" t="s">
        <v>268</v>
      </c>
      <c r="C25" s="174">
        <f>MEDIAN(C21,C22)</f>
        <v>4659.5</v>
      </c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</row>
    <row r="26" spans="1:26" ht="12.75" customHeight="1" x14ac:dyDescent="0.25">
      <c r="A26" s="79"/>
      <c r="B26" s="163" t="s">
        <v>269</v>
      </c>
      <c r="C26" s="175">
        <f>C12/C25</f>
        <v>0.25582144006867691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2.75" customHeight="1" x14ac:dyDescent="0.25">
      <c r="A27" s="79"/>
      <c r="B27" s="163" t="s">
        <v>270</v>
      </c>
      <c r="C27" s="175">
        <f>MEDIAN(C9,C10)/C25</f>
        <v>0.44328790642772831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2.75" customHeight="1" x14ac:dyDescent="0.25">
      <c r="A28" s="157"/>
      <c r="B28" s="163" t="s">
        <v>271</v>
      </c>
      <c r="C28" s="176">
        <f>12/C27</f>
        <v>27.070442992011618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</row>
    <row r="29" spans="1:26" ht="12.75" customHeight="1" x14ac:dyDescent="0.25">
      <c r="A29" s="79"/>
      <c r="B29" s="163" t="s">
        <v>272</v>
      </c>
      <c r="C29" s="177">
        <v>360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2.75" customHeight="1" x14ac:dyDescent="0.25">
      <c r="A30" s="79"/>
      <c r="B30" s="163" t="s">
        <v>273</v>
      </c>
      <c r="C30" s="177">
        <v>10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2.75" customHeight="1" x14ac:dyDescent="0.25">
      <c r="A31" s="79"/>
      <c r="B31" s="161" t="s">
        <v>274</v>
      </c>
      <c r="C31" s="174">
        <v>30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2.75" customHeight="1" x14ac:dyDescent="0.25">
      <c r="A32" s="79"/>
      <c r="B32" s="161" t="s">
        <v>275</v>
      </c>
      <c r="C32" s="174">
        <v>30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2.75" customHeight="1" x14ac:dyDescent="0.25">
      <c r="A33" s="157"/>
      <c r="B33" s="161" t="s">
        <v>276</v>
      </c>
      <c r="C33" s="174">
        <f>30+(3*TRUNC(1/C27))</f>
        <v>36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</row>
    <row r="34" spans="1:26" ht="12.75" customHeight="1" x14ac:dyDescent="0.25">
      <c r="A34" s="157"/>
      <c r="B34" s="163" t="s">
        <v>211</v>
      </c>
      <c r="C34" s="178">
        <v>0.08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</row>
    <row r="35" spans="1:26" ht="12.75" customHeight="1" x14ac:dyDescent="0.25">
      <c r="A35" s="157"/>
      <c r="B35" s="179" t="s">
        <v>277</v>
      </c>
      <c r="C35" s="180">
        <v>0.4</v>
      </c>
      <c r="D35" s="157" t="s">
        <v>278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</row>
    <row r="36" spans="1:26" ht="12.7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2.7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2.7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2.7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2.7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2.75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2.75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2.7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2.7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2.7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2.75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2.75" customHeight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2.7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2.75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2.75" customHeight="1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2.75" customHeight="1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2.7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2.7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2.75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2.75" customHeigh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2.7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2.75" customHeigh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.75" customHeight="1" x14ac:dyDescent="0.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2.75" customHeight="1" x14ac:dyDescent="0.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.75" customHeight="1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2.75" customHeight="1" x14ac:dyDescent="0.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2.7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2.75" customHeight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2.75" customHeight="1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.75" customHeight="1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.75" customHeight="1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2.75" customHeight="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2.75" customHeight="1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2.75" customHeight="1" x14ac:dyDescent="0.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2.75" customHeight="1" x14ac:dyDescent="0.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.75" customHeight="1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2.75" customHeight="1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2.75" customHeight="1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2.75" customHeight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2.75" customHeight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2.75" customHeight="1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2.75" customHeight="1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2.75" customHeight="1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.75" customHeight="1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2.75" customHeight="1" x14ac:dyDescent="0.2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2.75" customHeight="1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2.75" customHeight="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2.75" customHeight="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2.75" customHeight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2.75" customHeight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2.75" customHeigh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2.75" customHeigh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2.75" customHeigh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2.75" customHeight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2.75" customHeight="1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2.75" customHeight="1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2.75" customHeight="1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2.75" customHeight="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2.75" customHeigh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 customHeight="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2.75" customHeigh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2.75" customHeight="1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2.75" customHeight="1" x14ac:dyDescent="0.2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2.75" customHeight="1" x14ac:dyDescent="0.2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2.75" customHeight="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2.75" customHeight="1" x14ac:dyDescent="0.2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2.75" customHeight="1" x14ac:dyDescent="0.2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2.75" customHeight="1" x14ac:dyDescent="0.2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2.75" customHeight="1" x14ac:dyDescent="0.2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2.75" customHeight="1" x14ac:dyDescent="0.2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2.75" customHeight="1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2.75" customHeight="1" x14ac:dyDescent="0.2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2.75" customHeight="1" x14ac:dyDescent="0.2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2.75" customHeight="1" x14ac:dyDescent="0.2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2.75" customHeight="1" x14ac:dyDescent="0.2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2.75" customHeight="1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2.75" customHeight="1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2.75" customHeight="1" x14ac:dyDescent="0.2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.75" customHeight="1" x14ac:dyDescent="0.2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2.75" customHeight="1" x14ac:dyDescent="0.2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2.75" customHeight="1" x14ac:dyDescent="0.2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2.75" customHeight="1" x14ac:dyDescent="0.2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2.75" customHeight="1" x14ac:dyDescent="0.2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2.75" customHeight="1" x14ac:dyDescent="0.2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2.75" customHeight="1" x14ac:dyDescent="0.2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2.75" customHeight="1" x14ac:dyDescent="0.2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.75" customHeight="1" x14ac:dyDescent="0.2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2.75" customHeight="1" x14ac:dyDescent="0.2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2.75" customHeight="1" x14ac:dyDescent="0.2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2.75" customHeight="1" x14ac:dyDescent="0.2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.75" customHeight="1" x14ac:dyDescent="0.2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2.75" customHeight="1" x14ac:dyDescent="0.2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2.75" customHeight="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2.75" customHeight="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2.75" customHeight="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2.75" customHeight="1" x14ac:dyDescent="0.2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.75" customHeight="1" x14ac:dyDescent="0.2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2.75" customHeight="1" x14ac:dyDescent="0.2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2.75" customHeight="1" x14ac:dyDescent="0.2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2.75" customHeight="1" x14ac:dyDescent="0.2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2.75" customHeight="1" x14ac:dyDescent="0.2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2.75" customHeight="1" x14ac:dyDescent="0.2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2.75" customHeight="1" x14ac:dyDescent="0.2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2.75" customHeight="1" x14ac:dyDescent="0.2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2.75" customHeight="1" x14ac:dyDescent="0.2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2.75" customHeight="1" x14ac:dyDescent="0.2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2.75" customHeight="1" x14ac:dyDescent="0.2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2.75" customHeight="1" x14ac:dyDescent="0.2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2.75" customHeight="1" x14ac:dyDescent="0.2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2.75" customHeight="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2.75" customHeight="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2.75" customHeight="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2.75" customHeight="1" x14ac:dyDescent="0.2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2.75" customHeight="1" x14ac:dyDescent="0.2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2.75" customHeight="1" x14ac:dyDescent="0.2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2.75" customHeight="1" x14ac:dyDescent="0.2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2.75" customHeight="1" x14ac:dyDescent="0.2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2.75" customHeight="1" x14ac:dyDescent="0.2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2.75" customHeight="1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2.75" customHeight="1" x14ac:dyDescent="0.2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2.75" customHeight="1" x14ac:dyDescent="0.2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2.75" customHeight="1" x14ac:dyDescent="0.2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2.75" customHeight="1" x14ac:dyDescent="0.2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2.75" customHeight="1" x14ac:dyDescent="0.2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2.75" customHeight="1" x14ac:dyDescent="0.2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2.75" customHeight="1" x14ac:dyDescent="0.2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2.75" customHeight="1" x14ac:dyDescent="0.2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2.75" customHeight="1" x14ac:dyDescent="0.2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2.75" customHeight="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2.75" customHeight="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2.75" customHeight="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2.75" customHeight="1" x14ac:dyDescent="0.2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2.75" customHeight="1" x14ac:dyDescent="0.2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2.75" customHeight="1" x14ac:dyDescent="0.2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2.75" customHeight="1" x14ac:dyDescent="0.2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2.75" customHeight="1" x14ac:dyDescent="0.2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2.7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2.75" customHeight="1" x14ac:dyDescent="0.2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2.75" customHeight="1" x14ac:dyDescent="0.2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2.75" customHeight="1" x14ac:dyDescent="0.2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2.75" customHeight="1" x14ac:dyDescent="0.2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2.75" customHeight="1" x14ac:dyDescent="0.2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.75" customHeight="1" x14ac:dyDescent="0.2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2.75" customHeight="1" x14ac:dyDescent="0.2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2.75" customHeight="1" x14ac:dyDescent="0.2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2.75" customHeight="1" x14ac:dyDescent="0.2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2.75" customHeight="1" x14ac:dyDescent="0.2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2.75" customHeight="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2.75" customHeight="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2.75" customHeight="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2.75" customHeight="1" x14ac:dyDescent="0.2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2.75" customHeight="1" x14ac:dyDescent="0.2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2.75" customHeight="1" x14ac:dyDescent="0.2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2.75" customHeight="1" x14ac:dyDescent="0.2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2.75" customHeight="1" x14ac:dyDescent="0.2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2.75" customHeight="1" x14ac:dyDescent="0.2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2.75" customHeight="1" x14ac:dyDescent="0.2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2.75" customHeight="1" x14ac:dyDescent="0.2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2.75" customHeight="1" x14ac:dyDescent="0.2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2.75" customHeight="1" x14ac:dyDescent="0.2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.75" customHeight="1" x14ac:dyDescent="0.2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2.75" customHeight="1" x14ac:dyDescent="0.2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2.75" customHeight="1" x14ac:dyDescent="0.2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2.75" customHeight="1" x14ac:dyDescent="0.2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2.75" customHeight="1" x14ac:dyDescent="0.2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.75" customHeight="1" x14ac:dyDescent="0.2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2.75" customHeight="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2.75" customHeight="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2.75" customHeight="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2.75" customHeight="1" x14ac:dyDescent="0.2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2.75" customHeight="1" x14ac:dyDescent="0.2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.75" customHeight="1" x14ac:dyDescent="0.2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.75" customHeight="1" x14ac:dyDescent="0.2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2.75" customHeight="1" x14ac:dyDescent="0.2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.7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.75" customHeight="1" x14ac:dyDescent="0.2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.75" customHeight="1" x14ac:dyDescent="0.2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.75" customHeight="1" x14ac:dyDescent="0.2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.75" customHeight="1" x14ac:dyDescent="0.2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.75" customHeight="1" x14ac:dyDescent="0.2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.75" customHeight="1" x14ac:dyDescent="0.2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.75" customHeight="1" x14ac:dyDescent="0.2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.75" customHeight="1" x14ac:dyDescent="0.2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.75" customHeight="1" x14ac:dyDescent="0.2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2.75" customHeight="1" x14ac:dyDescent="0.2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2.75" customHeight="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2.75" customHeight="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2.75" customHeight="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2.75" customHeight="1" x14ac:dyDescent="0.2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2.75" customHeight="1" x14ac:dyDescent="0.2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2.75" customHeight="1" x14ac:dyDescent="0.2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2.75" customHeight="1" x14ac:dyDescent="0.2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2.75" customHeight="1" x14ac:dyDescent="0.2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2.75" customHeight="1" x14ac:dyDescent="0.2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2.75" customHeight="1" x14ac:dyDescent="0.2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2.75" customHeight="1" x14ac:dyDescent="0.2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2.75" customHeight="1" x14ac:dyDescent="0.2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2.75" customHeight="1" x14ac:dyDescent="0.2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2.75" customHeight="1" x14ac:dyDescent="0.2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2.75" customHeight="1" x14ac:dyDescent="0.2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2.75" customHeight="1" x14ac:dyDescent="0.2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2.75" customHeight="1" x14ac:dyDescent="0.2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2.75" customHeight="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2.75" customHeight="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2.75" customHeight="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2.75" customHeight="1" x14ac:dyDescent="0.2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2.75" customHeight="1" x14ac:dyDescent="0.2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2.75" customHeight="1" x14ac:dyDescent="0.2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2.75" customHeight="1" x14ac:dyDescent="0.2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2.75" customHeight="1" x14ac:dyDescent="0.2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2.75" customHeight="1" x14ac:dyDescent="0.2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2.75" customHeight="1" x14ac:dyDescent="0.2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2.75" customHeight="1" x14ac:dyDescent="0.2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2.75" customHeight="1" x14ac:dyDescent="0.2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2.75" customHeight="1" x14ac:dyDescent="0.2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2.75" customHeight="1" x14ac:dyDescent="0.2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2.75" customHeight="1" x14ac:dyDescent="0.2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2.75" customHeight="1" x14ac:dyDescent="0.2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2.75" customHeight="1" x14ac:dyDescent="0.2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2.75" customHeight="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2.75" customHeight="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2.75" customHeight="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2.75" customHeight="1" x14ac:dyDescent="0.2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2.75" customHeight="1" x14ac:dyDescent="0.2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2.75" customHeight="1" x14ac:dyDescent="0.2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2.75" customHeight="1" x14ac:dyDescent="0.2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2.75" customHeight="1" x14ac:dyDescent="0.2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2.75" customHeight="1" x14ac:dyDescent="0.2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2.75" customHeight="1" x14ac:dyDescent="0.2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2.75" customHeight="1" x14ac:dyDescent="0.2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2.75" customHeight="1" x14ac:dyDescent="0.2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2.75" customHeight="1" x14ac:dyDescent="0.2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2.75" customHeight="1" x14ac:dyDescent="0.2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2.75" customHeight="1" x14ac:dyDescent="0.2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2.75" customHeight="1" x14ac:dyDescent="0.2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2.75" customHeight="1" x14ac:dyDescent="0.2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2.75" customHeight="1" x14ac:dyDescent="0.2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2.75" customHeight="1" x14ac:dyDescent="0.2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2.75" customHeight="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2.75" customHeight="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2.75" customHeight="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2.75" customHeight="1" x14ac:dyDescent="0.2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2.75" customHeight="1" x14ac:dyDescent="0.2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2.75" customHeight="1" x14ac:dyDescent="0.2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2.75" customHeight="1" x14ac:dyDescent="0.2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2.75" customHeight="1" x14ac:dyDescent="0.2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2.7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2.75" customHeight="1" x14ac:dyDescent="0.2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2.75" customHeight="1" x14ac:dyDescent="0.2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2.75" customHeight="1" x14ac:dyDescent="0.2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2.75" customHeight="1" x14ac:dyDescent="0.2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2.75" customHeight="1" x14ac:dyDescent="0.2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2.75" customHeight="1" x14ac:dyDescent="0.2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2.75" customHeight="1" x14ac:dyDescent="0.2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2.75" customHeight="1" x14ac:dyDescent="0.2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2.75" customHeight="1" x14ac:dyDescent="0.2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2.75" customHeight="1" x14ac:dyDescent="0.2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2.75" customHeight="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2.75" customHeight="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2.75" customHeight="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2.75" customHeight="1" x14ac:dyDescent="0.2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2.75" customHeight="1" x14ac:dyDescent="0.2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2.75" customHeight="1" x14ac:dyDescent="0.2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2.75" customHeight="1" x14ac:dyDescent="0.2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2.75" customHeight="1" x14ac:dyDescent="0.2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2.75" customHeight="1" x14ac:dyDescent="0.2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2.75" customHeight="1" x14ac:dyDescent="0.2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2.75" customHeight="1" x14ac:dyDescent="0.2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2.75" customHeight="1" x14ac:dyDescent="0.2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2.75" customHeight="1" x14ac:dyDescent="0.2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2.75" customHeight="1" x14ac:dyDescent="0.2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2.75" customHeight="1" x14ac:dyDescent="0.2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2.75" customHeight="1" x14ac:dyDescent="0.2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2.75" customHeight="1" x14ac:dyDescent="0.2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2.75" customHeight="1" x14ac:dyDescent="0.2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2.75" customHeight="1" x14ac:dyDescent="0.2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2.75" customHeight="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2.75" customHeight="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2.75" customHeight="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2.75" customHeight="1" x14ac:dyDescent="0.2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2.75" customHeight="1" x14ac:dyDescent="0.2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2.75" customHeight="1" x14ac:dyDescent="0.2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2.75" customHeight="1" x14ac:dyDescent="0.2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2.75" customHeight="1" x14ac:dyDescent="0.2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2.7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2.75" customHeight="1" x14ac:dyDescent="0.2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2.75" customHeight="1" x14ac:dyDescent="0.2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2.75" customHeight="1" x14ac:dyDescent="0.2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2.75" customHeight="1" x14ac:dyDescent="0.2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2.75" customHeight="1" x14ac:dyDescent="0.2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2.75" customHeight="1" x14ac:dyDescent="0.2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2.75" customHeight="1" x14ac:dyDescent="0.2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2.75" customHeight="1" x14ac:dyDescent="0.2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2.75" customHeight="1" x14ac:dyDescent="0.2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2.75" customHeight="1" x14ac:dyDescent="0.2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2.75" customHeight="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2.75" customHeight="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2.75" customHeight="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2.75" customHeight="1" x14ac:dyDescent="0.2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2.75" customHeight="1" x14ac:dyDescent="0.2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2.75" customHeight="1" x14ac:dyDescent="0.2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2.75" customHeight="1" x14ac:dyDescent="0.2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2.75" customHeight="1" x14ac:dyDescent="0.2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2.75" customHeight="1" x14ac:dyDescent="0.2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2.75" customHeight="1" x14ac:dyDescent="0.2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2.75" customHeight="1" x14ac:dyDescent="0.2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2.75" customHeight="1" x14ac:dyDescent="0.2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2.75" customHeight="1" x14ac:dyDescent="0.2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2.75" customHeight="1" x14ac:dyDescent="0.2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2.75" customHeight="1" x14ac:dyDescent="0.2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2.75" customHeight="1" x14ac:dyDescent="0.2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2.75" customHeight="1" x14ac:dyDescent="0.2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2.75" customHeight="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2.75" customHeight="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2.75" customHeight="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2.75" customHeight="1" x14ac:dyDescent="0.2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2.75" customHeight="1" x14ac:dyDescent="0.2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2.75" customHeight="1" x14ac:dyDescent="0.2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2.75" customHeight="1" x14ac:dyDescent="0.2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2.75" customHeight="1" x14ac:dyDescent="0.2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2.75" customHeight="1" x14ac:dyDescent="0.2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2.75" customHeight="1" x14ac:dyDescent="0.2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2.75" customHeight="1" x14ac:dyDescent="0.2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2.75" customHeight="1" x14ac:dyDescent="0.2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2.75" customHeight="1" x14ac:dyDescent="0.2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2.75" customHeight="1" x14ac:dyDescent="0.2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2.75" customHeight="1" x14ac:dyDescent="0.2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2.75" customHeight="1" x14ac:dyDescent="0.2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2.75" customHeight="1" x14ac:dyDescent="0.2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2.75" customHeight="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2.75" customHeight="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2.75" customHeight="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2.75" customHeight="1" x14ac:dyDescent="0.2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2.75" customHeight="1" x14ac:dyDescent="0.2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2.75" customHeight="1" x14ac:dyDescent="0.2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2.75" customHeight="1" x14ac:dyDescent="0.2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2.75" customHeight="1" x14ac:dyDescent="0.2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2.75" customHeight="1" x14ac:dyDescent="0.2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2.75" customHeight="1" x14ac:dyDescent="0.2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2.75" customHeight="1" x14ac:dyDescent="0.2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2.75" customHeight="1" x14ac:dyDescent="0.2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2.75" customHeight="1" x14ac:dyDescent="0.2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2.75" customHeight="1" x14ac:dyDescent="0.2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2.75" customHeight="1" x14ac:dyDescent="0.2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2.75" customHeight="1" x14ac:dyDescent="0.2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2.75" customHeight="1" x14ac:dyDescent="0.2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2.75" customHeight="1" x14ac:dyDescent="0.2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2.75" customHeight="1" x14ac:dyDescent="0.2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2.75" customHeight="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2.75" customHeight="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2.75" customHeight="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2.75" customHeight="1" x14ac:dyDescent="0.2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2.75" customHeight="1" x14ac:dyDescent="0.2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2.75" customHeight="1" x14ac:dyDescent="0.2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2.75" customHeight="1" x14ac:dyDescent="0.2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2.75" customHeight="1" x14ac:dyDescent="0.2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2.7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2.75" customHeight="1" x14ac:dyDescent="0.2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2.75" customHeight="1" x14ac:dyDescent="0.2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2.75" customHeight="1" x14ac:dyDescent="0.2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2.75" customHeight="1" x14ac:dyDescent="0.2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2.75" customHeight="1" x14ac:dyDescent="0.2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2.75" customHeight="1" x14ac:dyDescent="0.2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2.75" customHeight="1" x14ac:dyDescent="0.2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2.75" customHeight="1" x14ac:dyDescent="0.2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2.75" customHeight="1" x14ac:dyDescent="0.2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2.75" customHeight="1" x14ac:dyDescent="0.2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2.75" customHeight="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2.75" customHeight="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2.75" customHeight="1" x14ac:dyDescent="0.2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2.75" customHeight="1" x14ac:dyDescent="0.2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2.75" customHeight="1" x14ac:dyDescent="0.2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2.75" customHeight="1" x14ac:dyDescent="0.2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2.75" customHeight="1" x14ac:dyDescent="0.2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2.75" customHeight="1" x14ac:dyDescent="0.2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2.75" customHeight="1" x14ac:dyDescent="0.2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2.75" customHeight="1" x14ac:dyDescent="0.2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2.75" customHeight="1" x14ac:dyDescent="0.2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2.75" customHeight="1" x14ac:dyDescent="0.2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2.75" customHeight="1" x14ac:dyDescent="0.2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2.75" customHeight="1" x14ac:dyDescent="0.2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2.75" customHeight="1" x14ac:dyDescent="0.2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2.75" customHeight="1" x14ac:dyDescent="0.2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2.75" customHeight="1" x14ac:dyDescent="0.2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2.75" customHeight="1" x14ac:dyDescent="0.2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2.75" customHeight="1" x14ac:dyDescent="0.2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2.75" customHeight="1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2.7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2.7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2.75" customHeight="1" x14ac:dyDescent="0.2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2.75" customHeight="1" x14ac:dyDescent="0.2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2.75" customHeight="1" x14ac:dyDescent="0.2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2.75" customHeight="1" x14ac:dyDescent="0.2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2.75" customHeight="1" x14ac:dyDescent="0.2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2.7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2.75" customHeight="1" x14ac:dyDescent="0.2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2.75" customHeight="1" x14ac:dyDescent="0.2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2.75" customHeight="1" x14ac:dyDescent="0.2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2.75" customHeight="1" x14ac:dyDescent="0.2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2.75" customHeight="1" x14ac:dyDescent="0.2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2.75" customHeight="1" x14ac:dyDescent="0.2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2.75" customHeight="1" x14ac:dyDescent="0.2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2.75" customHeight="1" x14ac:dyDescent="0.2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2.75" customHeight="1" x14ac:dyDescent="0.2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2.75" customHeight="1" x14ac:dyDescent="0.2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2.75" customHeight="1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2.75" customHeight="1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2.7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2.75" customHeight="1" x14ac:dyDescent="0.2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2.75" customHeight="1" x14ac:dyDescent="0.2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2.75" customHeight="1" x14ac:dyDescent="0.2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2.75" customHeight="1" x14ac:dyDescent="0.2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2.75" customHeight="1" x14ac:dyDescent="0.2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2.75" customHeight="1" x14ac:dyDescent="0.2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2.75" customHeight="1" x14ac:dyDescent="0.2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2.75" customHeight="1" x14ac:dyDescent="0.2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2.75" customHeight="1" x14ac:dyDescent="0.2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2.75" customHeight="1" x14ac:dyDescent="0.2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2.75" customHeight="1" x14ac:dyDescent="0.2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2.75" customHeight="1" x14ac:dyDescent="0.2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2.75" customHeight="1" x14ac:dyDescent="0.2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2.75" customHeight="1" x14ac:dyDescent="0.2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2.7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2.7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2.75" customHeight="1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2.75" customHeight="1" x14ac:dyDescent="0.2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2.75" customHeight="1" x14ac:dyDescent="0.2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2.75" customHeight="1" x14ac:dyDescent="0.2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2.75" customHeight="1" x14ac:dyDescent="0.2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2.75" customHeight="1" x14ac:dyDescent="0.2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2.75" customHeight="1" x14ac:dyDescent="0.2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2.75" customHeight="1" x14ac:dyDescent="0.2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2.75" customHeight="1" x14ac:dyDescent="0.2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2.75" customHeight="1" x14ac:dyDescent="0.2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2.75" customHeight="1" x14ac:dyDescent="0.2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2.75" customHeight="1" x14ac:dyDescent="0.2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2.75" customHeight="1" x14ac:dyDescent="0.2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2.75" customHeight="1" x14ac:dyDescent="0.2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2.75" customHeight="1" x14ac:dyDescent="0.2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2.75" customHeight="1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2.75" customHeight="1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2.75" customHeight="1" x14ac:dyDescent="0.2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2.75" customHeight="1" x14ac:dyDescent="0.2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2.75" customHeight="1" x14ac:dyDescent="0.2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2.75" customHeight="1" x14ac:dyDescent="0.2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2.75" customHeight="1" x14ac:dyDescent="0.2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2.75" customHeight="1" x14ac:dyDescent="0.2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2.75" customHeight="1" x14ac:dyDescent="0.2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2.75" customHeight="1" x14ac:dyDescent="0.2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2.75" customHeight="1" x14ac:dyDescent="0.2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2.75" customHeight="1" x14ac:dyDescent="0.2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2.75" customHeight="1" x14ac:dyDescent="0.2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2.75" customHeight="1" x14ac:dyDescent="0.2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2.75" customHeight="1" x14ac:dyDescent="0.2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2.75" customHeight="1" x14ac:dyDescent="0.2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2.75" customHeight="1" x14ac:dyDescent="0.2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2.75" customHeight="1" x14ac:dyDescent="0.2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2.75" customHeight="1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2.75" customHeight="1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2.75" customHeight="1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2.75" customHeight="1" x14ac:dyDescent="0.2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2.75" customHeight="1" x14ac:dyDescent="0.2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2.75" customHeight="1" x14ac:dyDescent="0.2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2.75" customHeight="1" x14ac:dyDescent="0.2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2.75" customHeight="1" x14ac:dyDescent="0.2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2.7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2.75" customHeight="1" x14ac:dyDescent="0.2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2.75" customHeight="1" x14ac:dyDescent="0.2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2.75" customHeight="1" x14ac:dyDescent="0.2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2.75" customHeight="1" x14ac:dyDescent="0.2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2.75" customHeight="1" x14ac:dyDescent="0.2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2.75" customHeight="1" x14ac:dyDescent="0.2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2.75" customHeight="1" x14ac:dyDescent="0.2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2.75" customHeight="1" x14ac:dyDescent="0.2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2.75" customHeight="1" x14ac:dyDescent="0.2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2.75" customHeight="1" x14ac:dyDescent="0.2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2.75" customHeight="1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2.75" customHeight="1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2.75" customHeight="1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2.75" customHeight="1" x14ac:dyDescent="0.2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2.75" customHeight="1" x14ac:dyDescent="0.2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2.75" customHeight="1" x14ac:dyDescent="0.2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2.75" customHeight="1" x14ac:dyDescent="0.2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2.75" customHeight="1" x14ac:dyDescent="0.2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2.75" customHeight="1" x14ac:dyDescent="0.2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2.75" customHeight="1" x14ac:dyDescent="0.2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2.75" customHeight="1" x14ac:dyDescent="0.2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2.75" customHeight="1" x14ac:dyDescent="0.2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2.75" customHeight="1" x14ac:dyDescent="0.2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2.75" customHeight="1" x14ac:dyDescent="0.2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2.75" customHeight="1" x14ac:dyDescent="0.2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2.75" customHeight="1" x14ac:dyDescent="0.2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2.75" customHeight="1" x14ac:dyDescent="0.2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2.75" customHeight="1" x14ac:dyDescent="0.2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2.75" customHeight="1" x14ac:dyDescent="0.2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2.75" customHeight="1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2.75" customHeight="1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2.75" customHeight="1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2.75" customHeight="1" x14ac:dyDescent="0.2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2.75" customHeight="1" x14ac:dyDescent="0.2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2.75" customHeight="1" x14ac:dyDescent="0.2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2.75" customHeight="1" x14ac:dyDescent="0.2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2.75" customHeight="1" x14ac:dyDescent="0.2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2.7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2.75" customHeight="1" x14ac:dyDescent="0.2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2.75" customHeight="1" x14ac:dyDescent="0.2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2.75" customHeight="1" x14ac:dyDescent="0.2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2.75" customHeight="1" x14ac:dyDescent="0.2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2.75" customHeight="1" x14ac:dyDescent="0.2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2.75" customHeight="1" x14ac:dyDescent="0.2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2.75" customHeight="1" x14ac:dyDescent="0.2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2.75" customHeight="1" x14ac:dyDescent="0.2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2.75" customHeight="1" x14ac:dyDescent="0.2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2.75" customHeight="1" x14ac:dyDescent="0.2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2.75" customHeight="1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2.75" customHeight="1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2.75" customHeight="1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2.75" customHeight="1" x14ac:dyDescent="0.2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2.75" customHeight="1" x14ac:dyDescent="0.2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2.75" customHeight="1" x14ac:dyDescent="0.2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2.75" customHeight="1" x14ac:dyDescent="0.2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2.75" customHeight="1" x14ac:dyDescent="0.2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2.75" customHeight="1" x14ac:dyDescent="0.2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2.75" customHeight="1" x14ac:dyDescent="0.2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2.75" customHeight="1" x14ac:dyDescent="0.2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2.75" customHeight="1" x14ac:dyDescent="0.2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2.75" customHeight="1" x14ac:dyDescent="0.2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2.75" customHeight="1" x14ac:dyDescent="0.2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2.75" customHeight="1" x14ac:dyDescent="0.2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2.75" customHeight="1" x14ac:dyDescent="0.2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2.75" customHeight="1" x14ac:dyDescent="0.2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2.75" customHeight="1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2.75" customHeight="1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2.75" customHeight="1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2.75" customHeight="1" x14ac:dyDescent="0.2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2.75" customHeight="1" x14ac:dyDescent="0.2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2.75" customHeight="1" x14ac:dyDescent="0.2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2.75" customHeight="1" x14ac:dyDescent="0.2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2.75" customHeight="1" x14ac:dyDescent="0.2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2.75" customHeight="1" x14ac:dyDescent="0.2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2.75" customHeight="1" x14ac:dyDescent="0.2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2.75" customHeight="1" x14ac:dyDescent="0.2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2.75" customHeight="1" x14ac:dyDescent="0.2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2.75" customHeight="1" x14ac:dyDescent="0.2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2.75" customHeight="1" x14ac:dyDescent="0.2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2.75" customHeight="1" x14ac:dyDescent="0.2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2.75" customHeight="1" x14ac:dyDescent="0.2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2.75" customHeight="1" x14ac:dyDescent="0.2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2.75" customHeight="1" x14ac:dyDescent="0.2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2.75" customHeight="1" x14ac:dyDescent="0.2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2.75" customHeight="1" x14ac:dyDescent="0.2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2.75" customHeight="1" x14ac:dyDescent="0.2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2.75" customHeight="1" x14ac:dyDescent="0.2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2.75" customHeight="1" x14ac:dyDescent="0.2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2.75" customHeight="1" x14ac:dyDescent="0.2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2.75" customHeight="1" x14ac:dyDescent="0.2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2.75" customHeight="1" x14ac:dyDescent="0.2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2.75" customHeight="1" x14ac:dyDescent="0.2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2.75" customHeight="1" x14ac:dyDescent="0.2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2.75" customHeight="1" x14ac:dyDescent="0.2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2.75" customHeight="1" x14ac:dyDescent="0.2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2.75" customHeight="1" x14ac:dyDescent="0.2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2.75" customHeight="1" x14ac:dyDescent="0.2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2.75" customHeight="1" x14ac:dyDescent="0.2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2.75" customHeight="1" x14ac:dyDescent="0.2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2.75" customHeight="1" x14ac:dyDescent="0.2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2.75" customHeight="1" x14ac:dyDescent="0.2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2.75" customHeight="1" x14ac:dyDescent="0.2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2.75" customHeight="1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2.75" customHeight="1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2.75" customHeight="1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2.75" customHeight="1" x14ac:dyDescent="0.2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2.75" customHeight="1" x14ac:dyDescent="0.2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2.75" customHeight="1" x14ac:dyDescent="0.2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2.75" customHeight="1" x14ac:dyDescent="0.2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2.75" customHeight="1" x14ac:dyDescent="0.2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2.7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2.75" customHeight="1" x14ac:dyDescent="0.2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2.75" customHeight="1" x14ac:dyDescent="0.2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2.75" customHeight="1" x14ac:dyDescent="0.2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2.75" customHeight="1" x14ac:dyDescent="0.2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2.75" customHeight="1" x14ac:dyDescent="0.2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2.75" customHeight="1" x14ac:dyDescent="0.2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2.75" customHeight="1" x14ac:dyDescent="0.2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2.75" customHeight="1" x14ac:dyDescent="0.2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2.75" customHeight="1" x14ac:dyDescent="0.2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2.75" customHeight="1" x14ac:dyDescent="0.2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2.75" customHeight="1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2.75" customHeight="1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2.75" customHeight="1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2.75" customHeight="1" x14ac:dyDescent="0.2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2.75" customHeight="1" x14ac:dyDescent="0.2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2.75" customHeight="1" x14ac:dyDescent="0.2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2.75" customHeight="1" x14ac:dyDescent="0.2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2.75" customHeight="1" x14ac:dyDescent="0.2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2.75" customHeight="1" x14ac:dyDescent="0.2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2.75" customHeight="1" x14ac:dyDescent="0.2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2.75" customHeight="1" x14ac:dyDescent="0.2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2.75" customHeight="1" x14ac:dyDescent="0.2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2.75" customHeight="1" x14ac:dyDescent="0.2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2.75" customHeight="1" x14ac:dyDescent="0.2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2.75" customHeight="1" x14ac:dyDescent="0.2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2.75" customHeight="1" x14ac:dyDescent="0.2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2.75" customHeight="1" x14ac:dyDescent="0.2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2.75" customHeight="1" x14ac:dyDescent="0.2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2.75" customHeight="1" x14ac:dyDescent="0.2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2.75" customHeight="1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2.75" customHeight="1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2.75" customHeight="1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2.75" customHeight="1" x14ac:dyDescent="0.2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2.75" customHeight="1" x14ac:dyDescent="0.2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2.75" customHeight="1" x14ac:dyDescent="0.2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2.75" customHeight="1" x14ac:dyDescent="0.2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2.75" customHeight="1" x14ac:dyDescent="0.2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2.7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2.75" customHeight="1" x14ac:dyDescent="0.2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2.75" customHeight="1" x14ac:dyDescent="0.2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2.75" customHeight="1" x14ac:dyDescent="0.2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2.75" customHeight="1" x14ac:dyDescent="0.2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2.75" customHeight="1" x14ac:dyDescent="0.2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2.75" customHeight="1" x14ac:dyDescent="0.2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2.75" customHeight="1" x14ac:dyDescent="0.2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2.75" customHeight="1" x14ac:dyDescent="0.2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2.75" customHeight="1" x14ac:dyDescent="0.2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2.75" customHeight="1" x14ac:dyDescent="0.2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2.75" customHeight="1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2.75" customHeight="1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2.75" customHeight="1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2.75" customHeight="1" x14ac:dyDescent="0.2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2.75" customHeight="1" x14ac:dyDescent="0.2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2.75" customHeight="1" x14ac:dyDescent="0.2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2.75" customHeight="1" x14ac:dyDescent="0.2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2.75" customHeight="1" x14ac:dyDescent="0.2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2.75" customHeight="1" x14ac:dyDescent="0.2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2.75" customHeight="1" x14ac:dyDescent="0.2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2.75" customHeight="1" x14ac:dyDescent="0.2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2.75" customHeight="1" x14ac:dyDescent="0.2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2.75" customHeight="1" x14ac:dyDescent="0.2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2.75" customHeight="1" x14ac:dyDescent="0.2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2.75" customHeight="1" x14ac:dyDescent="0.2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2.75" customHeight="1" x14ac:dyDescent="0.2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2.75" customHeight="1" x14ac:dyDescent="0.2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2.75" customHeight="1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2.75" customHeight="1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2.75" customHeight="1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2.75" customHeight="1" x14ac:dyDescent="0.2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2.75" customHeight="1" x14ac:dyDescent="0.2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2.75" customHeight="1" x14ac:dyDescent="0.2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2.75" customHeight="1" x14ac:dyDescent="0.2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2.75" customHeight="1" x14ac:dyDescent="0.2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2.75" customHeight="1" x14ac:dyDescent="0.2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2.75" customHeight="1" x14ac:dyDescent="0.2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2.75" customHeight="1" x14ac:dyDescent="0.2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2.75" customHeight="1" x14ac:dyDescent="0.2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2.75" customHeight="1" x14ac:dyDescent="0.2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2.75" customHeight="1" x14ac:dyDescent="0.2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2.75" customHeight="1" x14ac:dyDescent="0.2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2.75" customHeight="1" x14ac:dyDescent="0.2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2.75" customHeight="1" x14ac:dyDescent="0.2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2.75" customHeight="1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2.75" customHeight="1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2.75" customHeight="1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2.75" customHeight="1" x14ac:dyDescent="0.2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2.75" customHeight="1" x14ac:dyDescent="0.2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2.75" customHeight="1" x14ac:dyDescent="0.2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2.75" customHeight="1" x14ac:dyDescent="0.2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2.75" customHeight="1" x14ac:dyDescent="0.2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2.75" customHeight="1" x14ac:dyDescent="0.2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2.75" customHeight="1" x14ac:dyDescent="0.2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2.75" customHeight="1" x14ac:dyDescent="0.2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2.75" customHeight="1" x14ac:dyDescent="0.2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2.75" customHeight="1" x14ac:dyDescent="0.2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2.75" customHeight="1" x14ac:dyDescent="0.2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2.75" customHeight="1" x14ac:dyDescent="0.2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2.75" customHeight="1" x14ac:dyDescent="0.2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2.75" customHeight="1" x14ac:dyDescent="0.2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2.75" customHeight="1" x14ac:dyDescent="0.2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2.75" customHeight="1" x14ac:dyDescent="0.2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2.75" customHeight="1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2.75" customHeight="1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2.75" customHeight="1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2.75" customHeight="1" x14ac:dyDescent="0.2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2.75" customHeight="1" x14ac:dyDescent="0.2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2.75" customHeight="1" x14ac:dyDescent="0.2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2.75" customHeight="1" x14ac:dyDescent="0.2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2.75" customHeight="1" x14ac:dyDescent="0.2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2.7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2.75" customHeight="1" x14ac:dyDescent="0.2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2.75" customHeight="1" x14ac:dyDescent="0.2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2.75" customHeight="1" x14ac:dyDescent="0.2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2.75" customHeight="1" x14ac:dyDescent="0.2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2.75" customHeight="1" x14ac:dyDescent="0.2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2.75" customHeight="1" x14ac:dyDescent="0.2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2.75" customHeight="1" x14ac:dyDescent="0.2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2.75" customHeight="1" x14ac:dyDescent="0.2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2.75" customHeight="1" x14ac:dyDescent="0.2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2.75" customHeight="1" x14ac:dyDescent="0.2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2.75" customHeight="1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2.75" customHeight="1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2.75" customHeight="1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2.75" customHeight="1" x14ac:dyDescent="0.2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2.75" customHeight="1" x14ac:dyDescent="0.2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2.75" customHeight="1" x14ac:dyDescent="0.2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2.75" customHeight="1" x14ac:dyDescent="0.2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2.75" customHeight="1" x14ac:dyDescent="0.2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2.75" customHeight="1" x14ac:dyDescent="0.2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2.75" customHeight="1" x14ac:dyDescent="0.2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2.75" customHeight="1" x14ac:dyDescent="0.2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2.75" customHeight="1" x14ac:dyDescent="0.2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2.75" customHeight="1" x14ac:dyDescent="0.2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2.75" customHeight="1" x14ac:dyDescent="0.2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2.75" customHeight="1" x14ac:dyDescent="0.2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2.75" customHeight="1" x14ac:dyDescent="0.2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2.75" customHeight="1" x14ac:dyDescent="0.2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2.75" customHeight="1" x14ac:dyDescent="0.2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2.75" customHeight="1" x14ac:dyDescent="0.2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2.75" customHeight="1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2.75" customHeight="1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2.75" customHeight="1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2.75" customHeight="1" x14ac:dyDescent="0.2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2.75" customHeight="1" x14ac:dyDescent="0.2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2.75" customHeight="1" x14ac:dyDescent="0.2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2.75" customHeight="1" x14ac:dyDescent="0.2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2.75" customHeight="1" x14ac:dyDescent="0.2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2.7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2.75" customHeight="1" x14ac:dyDescent="0.2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2.75" customHeight="1" x14ac:dyDescent="0.2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2.75" customHeight="1" x14ac:dyDescent="0.2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2.75" customHeight="1" x14ac:dyDescent="0.2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2.75" customHeight="1" x14ac:dyDescent="0.2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2.75" customHeight="1" x14ac:dyDescent="0.2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2.75" customHeight="1" x14ac:dyDescent="0.2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2.75" customHeight="1" x14ac:dyDescent="0.2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2.75" customHeight="1" x14ac:dyDescent="0.2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2.75" customHeight="1" x14ac:dyDescent="0.2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2.75" customHeight="1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2.75" customHeight="1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2.75" customHeight="1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2.75" customHeight="1" x14ac:dyDescent="0.2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2.75" customHeight="1" x14ac:dyDescent="0.2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2.75" customHeight="1" x14ac:dyDescent="0.2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2.75" customHeight="1" x14ac:dyDescent="0.2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2.75" customHeight="1" x14ac:dyDescent="0.2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2.75" customHeight="1" x14ac:dyDescent="0.2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2.75" customHeight="1" x14ac:dyDescent="0.2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2.75" customHeight="1" x14ac:dyDescent="0.2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2.75" customHeight="1" x14ac:dyDescent="0.2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2.75" customHeight="1" x14ac:dyDescent="0.2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2.75" customHeight="1" x14ac:dyDescent="0.2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2.75" customHeight="1" x14ac:dyDescent="0.2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2.75" customHeight="1" x14ac:dyDescent="0.2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2.75" customHeight="1" x14ac:dyDescent="0.2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2.75" customHeight="1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2.75" customHeight="1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2.75" customHeight="1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2.75" customHeight="1" x14ac:dyDescent="0.2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2.75" customHeight="1" x14ac:dyDescent="0.2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2.75" customHeight="1" x14ac:dyDescent="0.2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2.75" customHeight="1" x14ac:dyDescent="0.2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2.75" customHeight="1" x14ac:dyDescent="0.2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2.75" customHeight="1" x14ac:dyDescent="0.2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2.75" customHeight="1" x14ac:dyDescent="0.2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2.75" customHeight="1" x14ac:dyDescent="0.2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2.75" customHeight="1" x14ac:dyDescent="0.2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2.75" customHeight="1" x14ac:dyDescent="0.2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2.75" customHeight="1" x14ac:dyDescent="0.2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2.75" customHeight="1" x14ac:dyDescent="0.2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2.75" customHeight="1" x14ac:dyDescent="0.2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2.75" customHeight="1" x14ac:dyDescent="0.2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2.75" customHeight="1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2.75" customHeight="1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2.7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2.75" customHeight="1" x14ac:dyDescent="0.2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2.75" customHeight="1" x14ac:dyDescent="0.2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2.75" customHeight="1" x14ac:dyDescent="0.2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2.75" customHeight="1" x14ac:dyDescent="0.2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2.75" customHeight="1" x14ac:dyDescent="0.2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2.75" customHeight="1" x14ac:dyDescent="0.2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2.75" customHeight="1" x14ac:dyDescent="0.2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2.75" customHeight="1" x14ac:dyDescent="0.2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2.75" customHeight="1" x14ac:dyDescent="0.2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2.75" customHeight="1" x14ac:dyDescent="0.2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2.75" customHeight="1" x14ac:dyDescent="0.2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2.75" customHeight="1" x14ac:dyDescent="0.2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2.75" customHeight="1" x14ac:dyDescent="0.2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2.75" customHeight="1" x14ac:dyDescent="0.2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2.75" customHeight="1" x14ac:dyDescent="0.2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2.75" customHeight="1" x14ac:dyDescent="0.2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2.75" customHeight="1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2.75" customHeight="1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2.75" customHeight="1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2.75" customHeight="1" x14ac:dyDescent="0.2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2.75" customHeight="1" x14ac:dyDescent="0.2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2.75" customHeight="1" x14ac:dyDescent="0.2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2.75" customHeight="1" x14ac:dyDescent="0.2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2.75" customHeight="1" x14ac:dyDescent="0.2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2.7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2.75" customHeight="1" x14ac:dyDescent="0.2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2.75" customHeight="1" x14ac:dyDescent="0.2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2.75" customHeight="1" x14ac:dyDescent="0.2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2.75" customHeight="1" x14ac:dyDescent="0.2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2.75" customHeight="1" x14ac:dyDescent="0.2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2.75" customHeight="1" x14ac:dyDescent="0.2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2.75" customHeight="1" x14ac:dyDescent="0.2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2.75" customHeight="1" x14ac:dyDescent="0.2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2.75" customHeight="1" x14ac:dyDescent="0.2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2.75" customHeight="1" x14ac:dyDescent="0.2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2.75" customHeight="1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2.75" customHeight="1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2.75" customHeight="1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2.75" customHeight="1" x14ac:dyDescent="0.2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2.75" customHeight="1" x14ac:dyDescent="0.2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2.75" customHeight="1" x14ac:dyDescent="0.2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2.75" customHeight="1" x14ac:dyDescent="0.2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2.75" customHeight="1" x14ac:dyDescent="0.2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2.75" customHeight="1" x14ac:dyDescent="0.2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2.75" customHeight="1" x14ac:dyDescent="0.2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2.75" customHeight="1" x14ac:dyDescent="0.2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2.75" customHeight="1" x14ac:dyDescent="0.2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2.75" customHeight="1" x14ac:dyDescent="0.2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2.75" customHeight="1" x14ac:dyDescent="0.2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2.75" customHeight="1" x14ac:dyDescent="0.2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2.75" customHeight="1" x14ac:dyDescent="0.2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2.75" customHeight="1" x14ac:dyDescent="0.2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2.75" customHeight="1" x14ac:dyDescent="0.2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2.75" customHeight="1" x14ac:dyDescent="0.2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2.75" customHeight="1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2.75" customHeight="1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2.75" customHeight="1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2.75" customHeight="1" x14ac:dyDescent="0.2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2.75" customHeight="1" x14ac:dyDescent="0.2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2.75" customHeight="1" x14ac:dyDescent="0.2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2.75" customHeight="1" x14ac:dyDescent="0.2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2.75" customHeight="1" x14ac:dyDescent="0.2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2.7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2.75" customHeight="1" x14ac:dyDescent="0.2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2.75" customHeight="1" x14ac:dyDescent="0.2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2.75" customHeight="1" x14ac:dyDescent="0.2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2.75" customHeight="1" x14ac:dyDescent="0.2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2.75" customHeight="1" x14ac:dyDescent="0.2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2.75" customHeight="1" x14ac:dyDescent="0.2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2.75" customHeight="1" x14ac:dyDescent="0.2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2.75" customHeight="1" x14ac:dyDescent="0.2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2.75" customHeight="1" x14ac:dyDescent="0.2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2.75" customHeight="1" x14ac:dyDescent="0.2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2.75" customHeight="1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2.75" customHeight="1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2.75" customHeight="1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2.75" customHeight="1" x14ac:dyDescent="0.2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2.75" customHeight="1" x14ac:dyDescent="0.2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2.75" customHeight="1" x14ac:dyDescent="0.2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2.75" customHeight="1" x14ac:dyDescent="0.2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2.75" customHeight="1" x14ac:dyDescent="0.2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2.75" customHeight="1" x14ac:dyDescent="0.2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2.75" customHeight="1" x14ac:dyDescent="0.2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2.75" customHeight="1" x14ac:dyDescent="0.2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2.75" customHeight="1" x14ac:dyDescent="0.2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2.75" customHeight="1" x14ac:dyDescent="0.2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2.75" customHeight="1" x14ac:dyDescent="0.2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2.75" customHeight="1" x14ac:dyDescent="0.2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2.75" customHeight="1" x14ac:dyDescent="0.2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2.75" customHeight="1" x14ac:dyDescent="0.2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2.75" customHeight="1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2.75" customHeight="1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2.75" customHeight="1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2.75" customHeight="1" x14ac:dyDescent="0.2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2.75" customHeight="1" x14ac:dyDescent="0.2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2.75" customHeight="1" x14ac:dyDescent="0.2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2.75" customHeight="1" x14ac:dyDescent="0.2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2.75" customHeight="1" x14ac:dyDescent="0.2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2.75" customHeight="1" x14ac:dyDescent="0.2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2.75" customHeight="1" x14ac:dyDescent="0.2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2.75" customHeight="1" x14ac:dyDescent="0.2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2.75" customHeight="1" x14ac:dyDescent="0.2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2.75" customHeight="1" x14ac:dyDescent="0.2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2.75" customHeight="1" x14ac:dyDescent="0.2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2.75" customHeight="1" x14ac:dyDescent="0.2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2.75" customHeight="1" x14ac:dyDescent="0.2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2.75" customHeight="1" x14ac:dyDescent="0.2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2.75" customHeight="1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2.75" customHeight="1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2.75" customHeight="1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2.75" customHeight="1" x14ac:dyDescent="0.2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2.75" customHeight="1" x14ac:dyDescent="0.2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2.75" customHeight="1" x14ac:dyDescent="0.2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2.75" customHeight="1" x14ac:dyDescent="0.2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2.75" customHeight="1" x14ac:dyDescent="0.2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2.75" customHeight="1" x14ac:dyDescent="0.2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2.75" customHeight="1" x14ac:dyDescent="0.2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2.75" customHeight="1" x14ac:dyDescent="0.2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2.75" customHeight="1" x14ac:dyDescent="0.2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2.75" customHeight="1" x14ac:dyDescent="0.2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2.75" customHeight="1" x14ac:dyDescent="0.2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2.75" customHeight="1" x14ac:dyDescent="0.2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2.75" customHeight="1" x14ac:dyDescent="0.2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2.75" customHeight="1" x14ac:dyDescent="0.2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2.75" customHeight="1" x14ac:dyDescent="0.2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2.75" customHeight="1" x14ac:dyDescent="0.2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2.75" customHeight="1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2.75" customHeight="1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2.75" customHeight="1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2.75" customHeight="1" x14ac:dyDescent="0.2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2.75" customHeight="1" x14ac:dyDescent="0.2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2.75" customHeight="1" x14ac:dyDescent="0.2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2.75" customHeight="1" x14ac:dyDescent="0.2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2.75" customHeight="1" x14ac:dyDescent="0.2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2.7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2.75" customHeight="1" x14ac:dyDescent="0.2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2.75" customHeight="1" x14ac:dyDescent="0.2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2.75" customHeight="1" x14ac:dyDescent="0.2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2.75" customHeight="1" x14ac:dyDescent="0.2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2.75" customHeight="1" x14ac:dyDescent="0.2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2.75" customHeight="1" x14ac:dyDescent="0.2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2.75" customHeight="1" x14ac:dyDescent="0.2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2.75" customHeight="1" x14ac:dyDescent="0.2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2.75" customHeight="1" x14ac:dyDescent="0.2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2.75" customHeight="1" x14ac:dyDescent="0.2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2.75" customHeight="1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2.75" customHeight="1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2.75" customHeight="1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2.75" customHeight="1" x14ac:dyDescent="0.2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2.75" customHeight="1" x14ac:dyDescent="0.2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2.75" customHeight="1" x14ac:dyDescent="0.2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2.75" customHeight="1" x14ac:dyDescent="0.2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2.75" customHeight="1" x14ac:dyDescent="0.2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2.75" customHeight="1" x14ac:dyDescent="0.2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2.75" customHeight="1" x14ac:dyDescent="0.2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2.75" customHeight="1" x14ac:dyDescent="0.2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2.75" customHeight="1" x14ac:dyDescent="0.2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2.75" customHeight="1" x14ac:dyDescent="0.2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2.75" customHeight="1" x14ac:dyDescent="0.2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2.75" customHeight="1" x14ac:dyDescent="0.2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2.75" customHeight="1" x14ac:dyDescent="0.2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2.75" customHeight="1" x14ac:dyDescent="0.2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2.75" customHeight="1" x14ac:dyDescent="0.2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2.75" customHeight="1" x14ac:dyDescent="0.2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2.75" customHeight="1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2.75" customHeight="1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2.75" customHeight="1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2.75" customHeight="1" x14ac:dyDescent="0.2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2.75" customHeight="1" x14ac:dyDescent="0.2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2.75" customHeight="1" x14ac:dyDescent="0.2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2.75" customHeight="1" x14ac:dyDescent="0.2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2.75" customHeight="1" x14ac:dyDescent="0.2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2.7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2.75" customHeight="1" x14ac:dyDescent="0.2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2.75" customHeight="1" x14ac:dyDescent="0.2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2.75" customHeight="1" x14ac:dyDescent="0.2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2.75" customHeight="1" x14ac:dyDescent="0.2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2.75" customHeight="1" x14ac:dyDescent="0.2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2.75" customHeight="1" x14ac:dyDescent="0.2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2.75" customHeight="1" x14ac:dyDescent="0.2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2.75" customHeight="1" x14ac:dyDescent="0.2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2.75" customHeight="1" x14ac:dyDescent="0.2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2.75" customHeight="1" x14ac:dyDescent="0.2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2.75" customHeight="1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2.75" customHeight="1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2.75" customHeight="1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2.75" customHeight="1" x14ac:dyDescent="0.2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2.75" customHeight="1" x14ac:dyDescent="0.2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2.75" customHeight="1" x14ac:dyDescent="0.2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2.75" customHeight="1" x14ac:dyDescent="0.2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2.75" customHeight="1" x14ac:dyDescent="0.2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2.75" customHeight="1" x14ac:dyDescent="0.2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1">
    <mergeCell ref="B7:C7"/>
  </mergeCells>
  <pageMargins left="0.90551181102362199" right="0.51181102362204722" top="0.74803149606299213" bottom="0.74803149606299213" header="0" footer="0"/>
  <pageSetup paperSize="9" scale="98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4"/>
  <sheetViews>
    <sheetView workbookViewId="0"/>
  </sheetViews>
  <sheetFormatPr defaultColWidth="14.42578125" defaultRowHeight="15" customHeight="1" x14ac:dyDescent="0.2"/>
  <cols>
    <col min="1" max="1" width="55.14062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1"/>
      <c r="B1" s="3"/>
      <c r="C1" s="3"/>
      <c r="D1" s="181"/>
      <c r="E1" s="182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2.75" customHeight="1" x14ac:dyDescent="0.2">
      <c r="A2" s="265" t="s">
        <v>279</v>
      </c>
      <c r="B2" s="266"/>
      <c r="C2" s="266"/>
      <c r="D2" s="266"/>
      <c r="E2" s="266"/>
      <c r="F2" s="267"/>
    </row>
    <row r="3" spans="1:26" ht="12.75" customHeight="1" x14ac:dyDescent="0.2">
      <c r="A3" s="183"/>
      <c r="B3" s="184"/>
      <c r="C3" s="184"/>
      <c r="D3" s="184"/>
      <c r="E3" s="184"/>
      <c r="F3" s="185"/>
    </row>
    <row r="4" spans="1:26" ht="12.75" customHeight="1" x14ac:dyDescent="0.25">
      <c r="A4" s="186"/>
      <c r="B4" s="3"/>
      <c r="C4" s="3"/>
      <c r="D4" s="268" t="s">
        <v>280</v>
      </c>
      <c r="E4" s="262"/>
      <c r="F4" s="263"/>
      <c r="G4" s="181"/>
      <c r="H4" s="181"/>
    </row>
    <row r="5" spans="1:26" ht="12.75" customHeight="1" x14ac:dyDescent="0.2">
      <c r="A5" s="172"/>
      <c r="B5" s="181"/>
      <c r="C5" s="181"/>
      <c r="D5" s="187" t="s">
        <v>281</v>
      </c>
      <c r="E5" s="188" t="s">
        <v>282</v>
      </c>
      <c r="F5" s="189" t="s">
        <v>283</v>
      </c>
      <c r="G5" s="181"/>
      <c r="H5" s="181"/>
    </row>
    <row r="6" spans="1:26" ht="12.75" customHeight="1" x14ac:dyDescent="0.2">
      <c r="A6" s="190" t="s">
        <v>284</v>
      </c>
      <c r="B6" s="191" t="s">
        <v>285</v>
      </c>
      <c r="C6" s="192">
        <v>5.0799999999999998E-2</v>
      </c>
      <c r="D6" s="193">
        <v>2.9700000000000001E-2</v>
      </c>
      <c r="E6" s="194">
        <v>5.0799999999999998E-2</v>
      </c>
      <c r="F6" s="195">
        <v>6.2700000000000006E-2</v>
      </c>
      <c r="G6" s="181"/>
      <c r="H6" s="181"/>
    </row>
    <row r="7" spans="1:26" ht="12.75" customHeight="1" x14ac:dyDescent="0.2">
      <c r="A7" s="196" t="s">
        <v>286</v>
      </c>
      <c r="B7" s="197" t="s">
        <v>287</v>
      </c>
      <c r="C7" s="198">
        <v>1.3299999999999999E-2</v>
      </c>
      <c r="D7" s="193">
        <f>0.3%+0.56%</f>
        <v>8.6E-3</v>
      </c>
      <c r="E7" s="194">
        <f>0.48%+0.85%</f>
        <v>1.3299999999999999E-2</v>
      </c>
      <c r="F7" s="195">
        <f>0.82%+0.89%</f>
        <v>1.7099999999999997E-2</v>
      </c>
      <c r="G7" s="181"/>
      <c r="H7" s="181"/>
    </row>
    <row r="8" spans="1:26" ht="12.75" customHeight="1" x14ac:dyDescent="0.2">
      <c r="A8" s="196" t="s">
        <v>288</v>
      </c>
      <c r="B8" s="197" t="s">
        <v>289</v>
      </c>
      <c r="C8" s="198">
        <v>0.1085</v>
      </c>
      <c r="D8" s="193">
        <v>7.7799999999999994E-2</v>
      </c>
      <c r="E8" s="194">
        <v>0.1085</v>
      </c>
      <c r="F8" s="195">
        <v>0.13550000000000001</v>
      </c>
      <c r="G8" s="181"/>
      <c r="H8" s="181"/>
    </row>
    <row r="9" spans="1:26" ht="12.75" customHeight="1" x14ac:dyDescent="0.2">
      <c r="A9" s="196" t="s">
        <v>290</v>
      </c>
      <c r="B9" s="197" t="s">
        <v>291</v>
      </c>
      <c r="C9" s="199">
        <f>(1+E9)^(E10/252)-1</f>
        <v>3.2466947821767622E-3</v>
      </c>
      <c r="D9" s="193" t="s">
        <v>292</v>
      </c>
      <c r="E9" s="200">
        <v>0.1075</v>
      </c>
      <c r="F9" s="201"/>
      <c r="G9" s="181"/>
      <c r="H9" s="181"/>
    </row>
    <row r="10" spans="1:26" ht="12.75" customHeight="1" x14ac:dyDescent="0.2">
      <c r="A10" s="196" t="s">
        <v>293</v>
      </c>
      <c r="B10" s="269" t="s">
        <v>294</v>
      </c>
      <c r="C10" s="198">
        <v>2.5000000000000001E-2</v>
      </c>
      <c r="D10" s="202" t="s">
        <v>295</v>
      </c>
      <c r="E10" s="203">
        <v>8</v>
      </c>
      <c r="F10" s="171"/>
      <c r="G10" s="181"/>
      <c r="H10" s="181"/>
    </row>
    <row r="11" spans="1:26" ht="12.75" customHeight="1" x14ac:dyDescent="0.2">
      <c r="A11" s="204" t="s">
        <v>296</v>
      </c>
      <c r="B11" s="270"/>
      <c r="C11" s="205">
        <v>3.6499999999999998E-2</v>
      </c>
      <c r="D11" s="164"/>
      <c r="E11" s="206"/>
      <c r="F11" s="171"/>
      <c r="G11" s="181"/>
      <c r="H11" s="181"/>
    </row>
    <row r="12" spans="1:26" ht="12.75" customHeight="1" x14ac:dyDescent="0.2">
      <c r="A12" s="207" t="s">
        <v>297</v>
      </c>
      <c r="B12" s="208"/>
      <c r="C12" s="209"/>
      <c r="D12" s="164"/>
      <c r="E12" s="206"/>
      <c r="F12" s="171"/>
      <c r="G12" s="181"/>
      <c r="H12" s="181"/>
    </row>
    <row r="13" spans="1:26" ht="12.75" customHeight="1" x14ac:dyDescent="0.2">
      <c r="A13" s="210" t="s">
        <v>298</v>
      </c>
      <c r="B13" s="211"/>
      <c r="C13" s="212"/>
      <c r="D13" s="164"/>
      <c r="E13" s="206"/>
      <c r="F13" s="171"/>
      <c r="G13" s="181"/>
      <c r="H13" s="181"/>
    </row>
    <row r="14" spans="1:26" ht="12.75" customHeight="1" x14ac:dyDescent="0.2">
      <c r="A14" s="213" t="s">
        <v>299</v>
      </c>
      <c r="B14" s="214"/>
      <c r="C14" s="215">
        <f>ROUND((((1+C6+C7)*(1+C8)*(1+C9))/(1-(C10+C11))-1),4)</f>
        <v>0.26090000000000002</v>
      </c>
      <c r="D14" s="216">
        <v>0.21429999999999999</v>
      </c>
      <c r="E14" s="217">
        <v>0.2717</v>
      </c>
      <c r="F14" s="218">
        <v>0.3362</v>
      </c>
      <c r="G14" s="181"/>
      <c r="H14" s="181"/>
    </row>
    <row r="15" spans="1:26" ht="13.5" customHeight="1" x14ac:dyDescent="0.2">
      <c r="A15" s="99" t="s">
        <v>300</v>
      </c>
      <c r="B15" s="181"/>
      <c r="C15" s="181"/>
      <c r="D15" s="181"/>
      <c r="E15" s="182"/>
      <c r="F15" s="181"/>
      <c r="G15" s="181"/>
      <c r="H15" s="181"/>
    </row>
    <row r="16" spans="1:26" ht="12.75" customHeight="1" x14ac:dyDescent="0.2">
      <c r="A16" s="181"/>
      <c r="B16" s="181"/>
      <c r="C16" s="181"/>
      <c r="D16" s="181"/>
      <c r="E16" s="182"/>
      <c r="F16" s="181"/>
      <c r="G16" s="181"/>
      <c r="H16" s="181"/>
    </row>
    <row r="17" spans="1:8" ht="12.75" customHeight="1" x14ac:dyDescent="0.2">
      <c r="A17" s="181"/>
      <c r="B17" s="181"/>
      <c r="C17" s="181"/>
      <c r="D17" s="181"/>
      <c r="E17" s="182"/>
      <c r="F17" s="181"/>
      <c r="G17" s="181"/>
      <c r="H17" s="181"/>
    </row>
    <row r="18" spans="1:8" ht="12.75" customHeight="1" x14ac:dyDescent="0.2">
      <c r="A18" s="181"/>
      <c r="B18" s="181"/>
      <c r="C18" s="181"/>
      <c r="D18" s="181"/>
      <c r="E18" s="182"/>
      <c r="F18" s="181"/>
      <c r="G18" s="181"/>
      <c r="H18" s="181"/>
    </row>
    <row r="19" spans="1:8" ht="12.75" customHeight="1" x14ac:dyDescent="0.2">
      <c r="E19" s="219"/>
    </row>
    <row r="20" spans="1:8" ht="12.75" customHeight="1" x14ac:dyDescent="0.2">
      <c r="E20" s="219"/>
    </row>
    <row r="21" spans="1:8" ht="12.75" customHeight="1" x14ac:dyDescent="0.2">
      <c r="E21" s="219"/>
    </row>
    <row r="22" spans="1:8" ht="12.75" customHeight="1" x14ac:dyDescent="0.2">
      <c r="E22" s="219"/>
    </row>
    <row r="23" spans="1:8" ht="12.75" customHeight="1" x14ac:dyDescent="0.2">
      <c r="E23" s="219"/>
    </row>
    <row r="24" spans="1:8" ht="12.75" customHeight="1" x14ac:dyDescent="0.2">
      <c r="E24" s="219"/>
    </row>
    <row r="25" spans="1:8" ht="12.75" customHeight="1" x14ac:dyDescent="0.2">
      <c r="E25" s="219"/>
    </row>
    <row r="26" spans="1:8" ht="12.75" customHeight="1" x14ac:dyDescent="0.2">
      <c r="E26" s="219"/>
    </row>
    <row r="27" spans="1:8" ht="12.75" customHeight="1" x14ac:dyDescent="0.2">
      <c r="E27" s="219"/>
    </row>
    <row r="28" spans="1:8" ht="12.75" customHeight="1" x14ac:dyDescent="0.2">
      <c r="E28" s="219"/>
    </row>
    <row r="29" spans="1:8" ht="12.75" customHeight="1" x14ac:dyDescent="0.2">
      <c r="E29" s="219"/>
    </row>
    <row r="30" spans="1:8" ht="12.75" customHeight="1" x14ac:dyDescent="0.2">
      <c r="E30" s="219"/>
    </row>
    <row r="31" spans="1:8" ht="12.75" customHeight="1" x14ac:dyDescent="0.2">
      <c r="E31" s="219"/>
    </row>
    <row r="32" spans="1:8" ht="12.75" customHeight="1" x14ac:dyDescent="0.2">
      <c r="E32" s="219"/>
    </row>
    <row r="33" spans="5:5" ht="12.75" customHeight="1" x14ac:dyDescent="0.2">
      <c r="E33" s="219"/>
    </row>
    <row r="34" spans="5:5" ht="12.75" customHeight="1" x14ac:dyDescent="0.2">
      <c r="E34" s="219"/>
    </row>
    <row r="35" spans="5:5" ht="12.75" customHeight="1" x14ac:dyDescent="0.2">
      <c r="E35" s="219"/>
    </row>
    <row r="36" spans="5:5" ht="12.75" customHeight="1" x14ac:dyDescent="0.2">
      <c r="E36" s="219"/>
    </row>
    <row r="37" spans="5:5" ht="12.75" customHeight="1" x14ac:dyDescent="0.2">
      <c r="E37" s="219"/>
    </row>
    <row r="38" spans="5:5" ht="12.75" customHeight="1" x14ac:dyDescent="0.2">
      <c r="E38" s="219"/>
    </row>
    <row r="39" spans="5:5" ht="12.75" customHeight="1" x14ac:dyDescent="0.2">
      <c r="E39" s="219"/>
    </row>
    <row r="40" spans="5:5" ht="12.75" customHeight="1" x14ac:dyDescent="0.2">
      <c r="E40" s="219"/>
    </row>
    <row r="41" spans="5:5" ht="12.75" customHeight="1" x14ac:dyDescent="0.2">
      <c r="E41" s="219"/>
    </row>
    <row r="42" spans="5:5" ht="12.75" customHeight="1" x14ac:dyDescent="0.2">
      <c r="E42" s="219"/>
    </row>
    <row r="43" spans="5:5" ht="12.75" customHeight="1" x14ac:dyDescent="0.2">
      <c r="E43" s="219"/>
    </row>
    <row r="44" spans="5:5" ht="12.75" customHeight="1" x14ac:dyDescent="0.2">
      <c r="E44" s="219"/>
    </row>
    <row r="45" spans="5:5" ht="12.75" customHeight="1" x14ac:dyDescent="0.2">
      <c r="E45" s="219"/>
    </row>
    <row r="46" spans="5:5" ht="12.75" customHeight="1" x14ac:dyDescent="0.2">
      <c r="E46" s="219"/>
    </row>
    <row r="47" spans="5:5" ht="12.75" customHeight="1" x14ac:dyDescent="0.2">
      <c r="E47" s="219"/>
    </row>
    <row r="48" spans="5:5" ht="12.75" customHeight="1" x14ac:dyDescent="0.2">
      <c r="E48" s="219"/>
    </row>
    <row r="49" spans="5:5" ht="12.75" customHeight="1" x14ac:dyDescent="0.2">
      <c r="E49" s="219"/>
    </row>
    <row r="50" spans="5:5" ht="12.75" customHeight="1" x14ac:dyDescent="0.2">
      <c r="E50" s="219"/>
    </row>
    <row r="51" spans="5:5" ht="12.75" customHeight="1" x14ac:dyDescent="0.2">
      <c r="E51" s="219"/>
    </row>
    <row r="52" spans="5:5" ht="12.75" customHeight="1" x14ac:dyDescent="0.2">
      <c r="E52" s="219"/>
    </row>
    <row r="53" spans="5:5" ht="12.75" customHeight="1" x14ac:dyDescent="0.2">
      <c r="E53" s="219"/>
    </row>
    <row r="54" spans="5:5" ht="12.75" customHeight="1" x14ac:dyDescent="0.2">
      <c r="E54" s="219"/>
    </row>
    <row r="55" spans="5:5" ht="12.75" customHeight="1" x14ac:dyDescent="0.2">
      <c r="E55" s="219"/>
    </row>
    <row r="56" spans="5:5" ht="12.75" customHeight="1" x14ac:dyDescent="0.2">
      <c r="E56" s="219"/>
    </row>
    <row r="57" spans="5:5" ht="12.75" customHeight="1" x14ac:dyDescent="0.2">
      <c r="E57" s="219"/>
    </row>
    <row r="58" spans="5:5" ht="12.75" customHeight="1" x14ac:dyDescent="0.2">
      <c r="E58" s="219"/>
    </row>
    <row r="59" spans="5:5" ht="12.75" customHeight="1" x14ac:dyDescent="0.2">
      <c r="E59" s="219"/>
    </row>
    <row r="60" spans="5:5" ht="12.75" customHeight="1" x14ac:dyDescent="0.2">
      <c r="E60" s="219"/>
    </row>
    <row r="61" spans="5:5" ht="12.75" customHeight="1" x14ac:dyDescent="0.2">
      <c r="E61" s="219"/>
    </row>
    <row r="62" spans="5:5" ht="12.75" customHeight="1" x14ac:dyDescent="0.2">
      <c r="E62" s="219"/>
    </row>
    <row r="63" spans="5:5" ht="12.75" customHeight="1" x14ac:dyDescent="0.2">
      <c r="E63" s="219"/>
    </row>
    <row r="64" spans="5:5" ht="12.75" customHeight="1" x14ac:dyDescent="0.2">
      <c r="E64" s="219"/>
    </row>
    <row r="65" spans="5:5" ht="12.75" customHeight="1" x14ac:dyDescent="0.2">
      <c r="E65" s="219"/>
    </row>
    <row r="66" spans="5:5" ht="12.75" customHeight="1" x14ac:dyDescent="0.2">
      <c r="E66" s="219"/>
    </row>
    <row r="67" spans="5:5" ht="12.75" customHeight="1" x14ac:dyDescent="0.2">
      <c r="E67" s="219"/>
    </row>
    <row r="68" spans="5:5" ht="12.75" customHeight="1" x14ac:dyDescent="0.2">
      <c r="E68" s="219"/>
    </row>
    <row r="69" spans="5:5" ht="12.75" customHeight="1" x14ac:dyDescent="0.2">
      <c r="E69" s="219"/>
    </row>
    <row r="70" spans="5:5" ht="12.75" customHeight="1" x14ac:dyDescent="0.2">
      <c r="E70" s="219"/>
    </row>
    <row r="71" spans="5:5" ht="12.75" customHeight="1" x14ac:dyDescent="0.2">
      <c r="E71" s="219"/>
    </row>
    <row r="72" spans="5:5" ht="12.75" customHeight="1" x14ac:dyDescent="0.2">
      <c r="E72" s="219"/>
    </row>
    <row r="73" spans="5:5" ht="12.75" customHeight="1" x14ac:dyDescent="0.2">
      <c r="E73" s="219"/>
    </row>
    <row r="74" spans="5:5" ht="12.75" customHeight="1" x14ac:dyDescent="0.2">
      <c r="E74" s="219"/>
    </row>
    <row r="75" spans="5:5" ht="12.75" customHeight="1" x14ac:dyDescent="0.2">
      <c r="E75" s="219"/>
    </row>
    <row r="76" spans="5:5" ht="12.75" customHeight="1" x14ac:dyDescent="0.2">
      <c r="E76" s="219"/>
    </row>
    <row r="77" spans="5:5" ht="12.75" customHeight="1" x14ac:dyDescent="0.2">
      <c r="E77" s="219"/>
    </row>
    <row r="78" spans="5:5" ht="12.75" customHeight="1" x14ac:dyDescent="0.2">
      <c r="E78" s="219"/>
    </row>
    <row r="79" spans="5:5" ht="12.75" customHeight="1" x14ac:dyDescent="0.2">
      <c r="E79" s="219"/>
    </row>
    <row r="80" spans="5:5" ht="12.75" customHeight="1" x14ac:dyDescent="0.2">
      <c r="E80" s="219"/>
    </row>
    <row r="81" spans="5:5" ht="12.75" customHeight="1" x14ac:dyDescent="0.2">
      <c r="E81" s="219"/>
    </row>
    <row r="82" spans="5:5" ht="12.75" customHeight="1" x14ac:dyDescent="0.2">
      <c r="E82" s="219"/>
    </row>
    <row r="83" spans="5:5" ht="12.75" customHeight="1" x14ac:dyDescent="0.2">
      <c r="E83" s="219"/>
    </row>
    <row r="84" spans="5:5" ht="12.75" customHeight="1" x14ac:dyDescent="0.2">
      <c r="E84" s="219"/>
    </row>
    <row r="85" spans="5:5" ht="12.75" customHeight="1" x14ac:dyDescent="0.2">
      <c r="E85" s="219"/>
    </row>
    <row r="86" spans="5:5" ht="12.75" customHeight="1" x14ac:dyDescent="0.2">
      <c r="E86" s="219"/>
    </row>
    <row r="87" spans="5:5" ht="12.75" customHeight="1" x14ac:dyDescent="0.2">
      <c r="E87" s="219"/>
    </row>
    <row r="88" spans="5:5" ht="12.75" customHeight="1" x14ac:dyDescent="0.2">
      <c r="E88" s="219"/>
    </row>
    <row r="89" spans="5:5" ht="12.75" customHeight="1" x14ac:dyDescent="0.2">
      <c r="E89" s="219"/>
    </row>
    <row r="90" spans="5:5" ht="12.75" customHeight="1" x14ac:dyDescent="0.2">
      <c r="E90" s="219"/>
    </row>
    <row r="91" spans="5:5" ht="12.75" customHeight="1" x14ac:dyDescent="0.2">
      <c r="E91" s="219"/>
    </row>
    <row r="92" spans="5:5" ht="12.75" customHeight="1" x14ac:dyDescent="0.2">
      <c r="E92" s="219"/>
    </row>
    <row r="93" spans="5:5" ht="12.75" customHeight="1" x14ac:dyDescent="0.2">
      <c r="E93" s="219"/>
    </row>
    <row r="94" spans="5:5" ht="12.75" customHeight="1" x14ac:dyDescent="0.2">
      <c r="E94" s="219"/>
    </row>
    <row r="95" spans="5:5" ht="12.75" customHeight="1" x14ac:dyDescent="0.2">
      <c r="E95" s="219"/>
    </row>
    <row r="96" spans="5:5" ht="12.75" customHeight="1" x14ac:dyDescent="0.2">
      <c r="E96" s="219"/>
    </row>
    <row r="97" spans="5:5" ht="12.75" customHeight="1" x14ac:dyDescent="0.2">
      <c r="E97" s="219"/>
    </row>
    <row r="98" spans="5:5" ht="12.75" customHeight="1" x14ac:dyDescent="0.2">
      <c r="E98" s="219"/>
    </row>
    <row r="99" spans="5:5" ht="12.75" customHeight="1" x14ac:dyDescent="0.2">
      <c r="E99" s="219"/>
    </row>
    <row r="100" spans="5:5" ht="12.75" customHeight="1" x14ac:dyDescent="0.2">
      <c r="E100" s="219"/>
    </row>
    <row r="101" spans="5:5" ht="12.75" customHeight="1" x14ac:dyDescent="0.2">
      <c r="E101" s="219"/>
    </row>
    <row r="102" spans="5:5" ht="12.75" customHeight="1" x14ac:dyDescent="0.2">
      <c r="E102" s="219"/>
    </row>
    <row r="103" spans="5:5" ht="12.75" customHeight="1" x14ac:dyDescent="0.2">
      <c r="E103" s="219"/>
    </row>
    <row r="104" spans="5:5" ht="12.75" customHeight="1" x14ac:dyDescent="0.2">
      <c r="E104" s="219"/>
    </row>
    <row r="105" spans="5:5" ht="12.75" customHeight="1" x14ac:dyDescent="0.2">
      <c r="E105" s="219"/>
    </row>
    <row r="106" spans="5:5" ht="12.75" customHeight="1" x14ac:dyDescent="0.2">
      <c r="E106" s="219"/>
    </row>
    <row r="107" spans="5:5" ht="12.75" customHeight="1" x14ac:dyDescent="0.2">
      <c r="E107" s="219"/>
    </row>
    <row r="108" spans="5:5" ht="12.75" customHeight="1" x14ac:dyDescent="0.2">
      <c r="E108" s="219"/>
    </row>
    <row r="109" spans="5:5" ht="12.75" customHeight="1" x14ac:dyDescent="0.2">
      <c r="E109" s="219"/>
    </row>
    <row r="110" spans="5:5" ht="12.75" customHeight="1" x14ac:dyDescent="0.2">
      <c r="E110" s="219"/>
    </row>
    <row r="111" spans="5:5" ht="12.75" customHeight="1" x14ac:dyDescent="0.2">
      <c r="E111" s="219"/>
    </row>
    <row r="112" spans="5:5" ht="12.75" customHeight="1" x14ac:dyDescent="0.2">
      <c r="E112" s="219"/>
    </row>
    <row r="113" spans="5:5" ht="12.75" customHeight="1" x14ac:dyDescent="0.2">
      <c r="E113" s="219"/>
    </row>
    <row r="114" spans="5:5" ht="12.75" customHeight="1" x14ac:dyDescent="0.2">
      <c r="E114" s="219"/>
    </row>
    <row r="115" spans="5:5" ht="12.75" customHeight="1" x14ac:dyDescent="0.2">
      <c r="E115" s="219"/>
    </row>
    <row r="116" spans="5:5" ht="12.75" customHeight="1" x14ac:dyDescent="0.2">
      <c r="E116" s="219"/>
    </row>
    <row r="117" spans="5:5" ht="12.75" customHeight="1" x14ac:dyDescent="0.2">
      <c r="E117" s="219"/>
    </row>
    <row r="118" spans="5:5" ht="12.75" customHeight="1" x14ac:dyDescent="0.2">
      <c r="E118" s="219"/>
    </row>
    <row r="119" spans="5:5" ht="12.75" customHeight="1" x14ac:dyDescent="0.2">
      <c r="E119" s="219"/>
    </row>
    <row r="120" spans="5:5" ht="12.75" customHeight="1" x14ac:dyDescent="0.2">
      <c r="E120" s="219"/>
    </row>
    <row r="121" spans="5:5" ht="12.75" customHeight="1" x14ac:dyDescent="0.2">
      <c r="E121" s="219"/>
    </row>
    <row r="122" spans="5:5" ht="12.75" customHeight="1" x14ac:dyDescent="0.2">
      <c r="E122" s="219"/>
    </row>
    <row r="123" spans="5:5" ht="12.75" customHeight="1" x14ac:dyDescent="0.2">
      <c r="E123" s="219"/>
    </row>
    <row r="124" spans="5:5" ht="12.75" customHeight="1" x14ac:dyDescent="0.2">
      <c r="E124" s="219"/>
    </row>
    <row r="125" spans="5:5" ht="12.75" customHeight="1" x14ac:dyDescent="0.2">
      <c r="E125" s="219"/>
    </row>
    <row r="126" spans="5:5" ht="12.75" customHeight="1" x14ac:dyDescent="0.2">
      <c r="E126" s="219"/>
    </row>
    <row r="127" spans="5:5" ht="12.75" customHeight="1" x14ac:dyDescent="0.2">
      <c r="E127" s="219"/>
    </row>
    <row r="128" spans="5:5" ht="12.75" customHeight="1" x14ac:dyDescent="0.2">
      <c r="E128" s="219"/>
    </row>
    <row r="129" spans="5:5" ht="12.75" customHeight="1" x14ac:dyDescent="0.2">
      <c r="E129" s="219"/>
    </row>
    <row r="130" spans="5:5" ht="12.75" customHeight="1" x14ac:dyDescent="0.2">
      <c r="E130" s="219"/>
    </row>
    <row r="131" spans="5:5" ht="12.75" customHeight="1" x14ac:dyDescent="0.2">
      <c r="E131" s="219"/>
    </row>
    <row r="132" spans="5:5" ht="12.75" customHeight="1" x14ac:dyDescent="0.2">
      <c r="E132" s="219"/>
    </row>
    <row r="133" spans="5:5" ht="12.75" customHeight="1" x14ac:dyDescent="0.2">
      <c r="E133" s="219"/>
    </row>
    <row r="134" spans="5:5" ht="12.75" customHeight="1" x14ac:dyDescent="0.2">
      <c r="E134" s="219"/>
    </row>
    <row r="135" spans="5:5" ht="12.75" customHeight="1" x14ac:dyDescent="0.2">
      <c r="E135" s="219"/>
    </row>
    <row r="136" spans="5:5" ht="12.75" customHeight="1" x14ac:dyDescent="0.2">
      <c r="E136" s="219"/>
    </row>
    <row r="137" spans="5:5" ht="12.75" customHeight="1" x14ac:dyDescent="0.2">
      <c r="E137" s="219"/>
    </row>
    <row r="138" spans="5:5" ht="12.75" customHeight="1" x14ac:dyDescent="0.2">
      <c r="E138" s="219"/>
    </row>
    <row r="139" spans="5:5" ht="12.75" customHeight="1" x14ac:dyDescent="0.2">
      <c r="E139" s="219"/>
    </row>
    <row r="140" spans="5:5" ht="12.75" customHeight="1" x14ac:dyDescent="0.2">
      <c r="E140" s="219"/>
    </row>
    <row r="141" spans="5:5" ht="12.75" customHeight="1" x14ac:dyDescent="0.2">
      <c r="E141" s="219"/>
    </row>
    <row r="142" spans="5:5" ht="12.75" customHeight="1" x14ac:dyDescent="0.2">
      <c r="E142" s="219"/>
    </row>
    <row r="143" spans="5:5" ht="12.75" customHeight="1" x14ac:dyDescent="0.2">
      <c r="E143" s="219"/>
    </row>
    <row r="144" spans="5:5" ht="12.75" customHeight="1" x14ac:dyDescent="0.2">
      <c r="E144" s="219"/>
    </row>
    <row r="145" spans="5:5" ht="12.75" customHeight="1" x14ac:dyDescent="0.2">
      <c r="E145" s="219"/>
    </row>
    <row r="146" spans="5:5" ht="12.75" customHeight="1" x14ac:dyDescent="0.2">
      <c r="E146" s="219"/>
    </row>
    <row r="147" spans="5:5" ht="12.75" customHeight="1" x14ac:dyDescent="0.2">
      <c r="E147" s="219"/>
    </row>
    <row r="148" spans="5:5" ht="12.75" customHeight="1" x14ac:dyDescent="0.2">
      <c r="E148" s="219"/>
    </row>
    <row r="149" spans="5:5" ht="12.75" customHeight="1" x14ac:dyDescent="0.2">
      <c r="E149" s="219"/>
    </row>
    <row r="150" spans="5:5" ht="12.75" customHeight="1" x14ac:dyDescent="0.2">
      <c r="E150" s="219"/>
    </row>
    <row r="151" spans="5:5" ht="12.75" customHeight="1" x14ac:dyDescent="0.2">
      <c r="E151" s="219"/>
    </row>
    <row r="152" spans="5:5" ht="12.75" customHeight="1" x14ac:dyDescent="0.2">
      <c r="E152" s="219"/>
    </row>
    <row r="153" spans="5:5" ht="12.75" customHeight="1" x14ac:dyDescent="0.2">
      <c r="E153" s="219"/>
    </row>
    <row r="154" spans="5:5" ht="12.75" customHeight="1" x14ac:dyDescent="0.2">
      <c r="E154" s="219"/>
    </row>
    <row r="155" spans="5:5" ht="12.75" customHeight="1" x14ac:dyDescent="0.2">
      <c r="E155" s="219"/>
    </row>
    <row r="156" spans="5:5" ht="12.75" customHeight="1" x14ac:dyDescent="0.2">
      <c r="E156" s="219"/>
    </row>
    <row r="157" spans="5:5" ht="12.75" customHeight="1" x14ac:dyDescent="0.2">
      <c r="E157" s="219"/>
    </row>
    <row r="158" spans="5:5" ht="12.75" customHeight="1" x14ac:dyDescent="0.2">
      <c r="E158" s="219"/>
    </row>
    <row r="159" spans="5:5" ht="12.75" customHeight="1" x14ac:dyDescent="0.2">
      <c r="E159" s="219"/>
    </row>
    <row r="160" spans="5:5" ht="12.75" customHeight="1" x14ac:dyDescent="0.2">
      <c r="E160" s="219"/>
    </row>
    <row r="161" spans="5:5" ht="12.75" customHeight="1" x14ac:dyDescent="0.2">
      <c r="E161" s="219"/>
    </row>
    <row r="162" spans="5:5" ht="12.75" customHeight="1" x14ac:dyDescent="0.2">
      <c r="E162" s="219"/>
    </row>
    <row r="163" spans="5:5" ht="12.75" customHeight="1" x14ac:dyDescent="0.2">
      <c r="E163" s="219"/>
    </row>
    <row r="164" spans="5:5" ht="12.75" customHeight="1" x14ac:dyDescent="0.2">
      <c r="E164" s="219"/>
    </row>
    <row r="165" spans="5:5" ht="12.75" customHeight="1" x14ac:dyDescent="0.2">
      <c r="E165" s="219"/>
    </row>
    <row r="166" spans="5:5" ht="12.75" customHeight="1" x14ac:dyDescent="0.2">
      <c r="E166" s="219"/>
    </row>
    <row r="167" spans="5:5" ht="12.75" customHeight="1" x14ac:dyDescent="0.2">
      <c r="E167" s="219"/>
    </row>
    <row r="168" spans="5:5" ht="12.75" customHeight="1" x14ac:dyDescent="0.2">
      <c r="E168" s="219"/>
    </row>
    <row r="169" spans="5:5" ht="12.75" customHeight="1" x14ac:dyDescent="0.2">
      <c r="E169" s="219"/>
    </row>
    <row r="170" spans="5:5" ht="12.75" customHeight="1" x14ac:dyDescent="0.2">
      <c r="E170" s="219"/>
    </row>
    <row r="171" spans="5:5" ht="12.75" customHeight="1" x14ac:dyDescent="0.2">
      <c r="E171" s="219"/>
    </row>
    <row r="172" spans="5:5" ht="12.75" customHeight="1" x14ac:dyDescent="0.2">
      <c r="E172" s="219"/>
    </row>
    <row r="173" spans="5:5" ht="12.75" customHeight="1" x14ac:dyDescent="0.2">
      <c r="E173" s="219"/>
    </row>
    <row r="174" spans="5:5" ht="12.75" customHeight="1" x14ac:dyDescent="0.2">
      <c r="E174" s="219"/>
    </row>
    <row r="175" spans="5:5" ht="12.75" customHeight="1" x14ac:dyDescent="0.2">
      <c r="E175" s="219"/>
    </row>
    <row r="176" spans="5:5" ht="12.75" customHeight="1" x14ac:dyDescent="0.2">
      <c r="E176" s="219"/>
    </row>
    <row r="177" spans="5:5" ht="12.75" customHeight="1" x14ac:dyDescent="0.2">
      <c r="E177" s="219"/>
    </row>
    <row r="178" spans="5:5" ht="12.75" customHeight="1" x14ac:dyDescent="0.2">
      <c r="E178" s="219"/>
    </row>
    <row r="179" spans="5:5" ht="12.75" customHeight="1" x14ac:dyDescent="0.2">
      <c r="E179" s="219"/>
    </row>
    <row r="180" spans="5:5" ht="12.75" customHeight="1" x14ac:dyDescent="0.2">
      <c r="E180" s="219"/>
    </row>
    <row r="181" spans="5:5" ht="12.75" customHeight="1" x14ac:dyDescent="0.2">
      <c r="E181" s="219"/>
    </row>
    <row r="182" spans="5:5" ht="12.75" customHeight="1" x14ac:dyDescent="0.2">
      <c r="E182" s="219"/>
    </row>
    <row r="183" spans="5:5" ht="12.75" customHeight="1" x14ac:dyDescent="0.2">
      <c r="E183" s="219"/>
    </row>
    <row r="184" spans="5:5" ht="12.75" customHeight="1" x14ac:dyDescent="0.2">
      <c r="E184" s="219"/>
    </row>
    <row r="185" spans="5:5" ht="12.75" customHeight="1" x14ac:dyDescent="0.2">
      <c r="E185" s="219"/>
    </row>
    <row r="186" spans="5:5" ht="12.75" customHeight="1" x14ac:dyDescent="0.2">
      <c r="E186" s="219"/>
    </row>
    <row r="187" spans="5:5" ht="12.75" customHeight="1" x14ac:dyDescent="0.2">
      <c r="E187" s="219"/>
    </row>
    <row r="188" spans="5:5" ht="12.75" customHeight="1" x14ac:dyDescent="0.2">
      <c r="E188" s="219"/>
    </row>
    <row r="189" spans="5:5" ht="12.75" customHeight="1" x14ac:dyDescent="0.2">
      <c r="E189" s="219"/>
    </row>
    <row r="190" spans="5:5" ht="12.75" customHeight="1" x14ac:dyDescent="0.2">
      <c r="E190" s="219"/>
    </row>
    <row r="191" spans="5:5" ht="12.75" customHeight="1" x14ac:dyDescent="0.2">
      <c r="E191" s="219"/>
    </row>
    <row r="192" spans="5:5" ht="12.75" customHeight="1" x14ac:dyDescent="0.2">
      <c r="E192" s="219"/>
    </row>
    <row r="193" spans="5:5" ht="12.75" customHeight="1" x14ac:dyDescent="0.2">
      <c r="E193" s="219"/>
    </row>
    <row r="194" spans="5:5" ht="12.75" customHeight="1" x14ac:dyDescent="0.2">
      <c r="E194" s="219"/>
    </row>
    <row r="195" spans="5:5" ht="12.75" customHeight="1" x14ac:dyDescent="0.2">
      <c r="E195" s="219"/>
    </row>
    <row r="196" spans="5:5" ht="12.75" customHeight="1" x14ac:dyDescent="0.2">
      <c r="E196" s="219"/>
    </row>
    <row r="197" spans="5:5" ht="12.75" customHeight="1" x14ac:dyDescent="0.2">
      <c r="E197" s="219"/>
    </row>
    <row r="198" spans="5:5" ht="12.75" customHeight="1" x14ac:dyDescent="0.2">
      <c r="E198" s="219"/>
    </row>
    <row r="199" spans="5:5" ht="12.75" customHeight="1" x14ac:dyDescent="0.2">
      <c r="E199" s="219"/>
    </row>
    <row r="200" spans="5:5" ht="12.75" customHeight="1" x14ac:dyDescent="0.2">
      <c r="E200" s="219"/>
    </row>
    <row r="201" spans="5:5" ht="12.75" customHeight="1" x14ac:dyDescent="0.2">
      <c r="E201" s="219"/>
    </row>
    <row r="202" spans="5:5" ht="12.75" customHeight="1" x14ac:dyDescent="0.2">
      <c r="E202" s="219"/>
    </row>
    <row r="203" spans="5:5" ht="12.75" customHeight="1" x14ac:dyDescent="0.2">
      <c r="E203" s="219"/>
    </row>
    <row r="204" spans="5:5" ht="12.75" customHeight="1" x14ac:dyDescent="0.2">
      <c r="E204" s="219"/>
    </row>
    <row r="205" spans="5:5" ht="12.75" customHeight="1" x14ac:dyDescent="0.2">
      <c r="E205" s="219"/>
    </row>
    <row r="206" spans="5:5" ht="12.75" customHeight="1" x14ac:dyDescent="0.2">
      <c r="E206" s="219"/>
    </row>
    <row r="207" spans="5:5" ht="12.75" customHeight="1" x14ac:dyDescent="0.2">
      <c r="E207" s="219"/>
    </row>
    <row r="208" spans="5:5" ht="12.75" customHeight="1" x14ac:dyDescent="0.2">
      <c r="E208" s="219"/>
    </row>
    <row r="209" spans="5:5" ht="12.75" customHeight="1" x14ac:dyDescent="0.2">
      <c r="E209" s="219"/>
    </row>
    <row r="210" spans="5:5" ht="12.75" customHeight="1" x14ac:dyDescent="0.2">
      <c r="E210" s="219"/>
    </row>
    <row r="211" spans="5:5" ht="12.75" customHeight="1" x14ac:dyDescent="0.2">
      <c r="E211" s="219"/>
    </row>
    <row r="212" spans="5:5" ht="12.75" customHeight="1" x14ac:dyDescent="0.2">
      <c r="E212" s="219"/>
    </row>
    <row r="213" spans="5:5" ht="12.75" customHeight="1" x14ac:dyDescent="0.2">
      <c r="E213" s="219"/>
    </row>
    <row r="214" spans="5:5" ht="12.75" customHeight="1" x14ac:dyDescent="0.2">
      <c r="E214" s="219"/>
    </row>
    <row r="215" spans="5:5" ht="12.75" customHeight="1" x14ac:dyDescent="0.2">
      <c r="E215" s="219"/>
    </row>
    <row r="216" spans="5:5" ht="12.75" customHeight="1" x14ac:dyDescent="0.2">
      <c r="E216" s="219"/>
    </row>
    <row r="217" spans="5:5" ht="12.75" customHeight="1" x14ac:dyDescent="0.2">
      <c r="E217" s="219"/>
    </row>
    <row r="218" spans="5:5" ht="12.75" customHeight="1" x14ac:dyDescent="0.2">
      <c r="E218" s="219"/>
    </row>
    <row r="219" spans="5:5" ht="12.75" customHeight="1" x14ac:dyDescent="0.2">
      <c r="E219" s="219"/>
    </row>
    <row r="220" spans="5:5" ht="12.75" customHeight="1" x14ac:dyDescent="0.2">
      <c r="E220" s="219"/>
    </row>
    <row r="221" spans="5:5" ht="12.75" customHeight="1" x14ac:dyDescent="0.2">
      <c r="E221" s="219"/>
    </row>
    <row r="222" spans="5:5" ht="12.75" customHeight="1" x14ac:dyDescent="0.2">
      <c r="E222" s="219"/>
    </row>
    <row r="223" spans="5:5" ht="12.75" customHeight="1" x14ac:dyDescent="0.2">
      <c r="E223" s="219"/>
    </row>
    <row r="224" spans="5:5" ht="12.75" customHeight="1" x14ac:dyDescent="0.2">
      <c r="E224" s="219"/>
    </row>
    <row r="225" spans="5:5" ht="12.75" customHeight="1" x14ac:dyDescent="0.2">
      <c r="E225" s="219"/>
    </row>
    <row r="226" spans="5:5" ht="12.75" customHeight="1" x14ac:dyDescent="0.2">
      <c r="E226" s="219"/>
    </row>
    <row r="227" spans="5:5" ht="12.75" customHeight="1" x14ac:dyDescent="0.2">
      <c r="E227" s="219"/>
    </row>
    <row r="228" spans="5:5" ht="12.75" customHeight="1" x14ac:dyDescent="0.2">
      <c r="E228" s="219"/>
    </row>
    <row r="229" spans="5:5" ht="12.75" customHeight="1" x14ac:dyDescent="0.2">
      <c r="E229" s="219"/>
    </row>
    <row r="230" spans="5:5" ht="12.75" customHeight="1" x14ac:dyDescent="0.2">
      <c r="E230" s="219"/>
    </row>
    <row r="231" spans="5:5" ht="12.75" customHeight="1" x14ac:dyDescent="0.2">
      <c r="E231" s="219"/>
    </row>
    <row r="232" spans="5:5" ht="12.75" customHeight="1" x14ac:dyDescent="0.2">
      <c r="E232" s="219"/>
    </row>
    <row r="233" spans="5:5" ht="12.75" customHeight="1" x14ac:dyDescent="0.2">
      <c r="E233" s="219"/>
    </row>
    <row r="234" spans="5:5" ht="12.75" customHeight="1" x14ac:dyDescent="0.2">
      <c r="E234" s="219"/>
    </row>
    <row r="235" spans="5:5" ht="12.75" customHeight="1" x14ac:dyDescent="0.2">
      <c r="E235" s="219"/>
    </row>
    <row r="236" spans="5:5" ht="12.75" customHeight="1" x14ac:dyDescent="0.2">
      <c r="E236" s="219"/>
    </row>
    <row r="237" spans="5:5" ht="12.75" customHeight="1" x14ac:dyDescent="0.2">
      <c r="E237" s="219"/>
    </row>
    <row r="238" spans="5:5" ht="12.75" customHeight="1" x14ac:dyDescent="0.2">
      <c r="E238" s="219"/>
    </row>
    <row r="239" spans="5:5" ht="12.75" customHeight="1" x14ac:dyDescent="0.2">
      <c r="E239" s="219"/>
    </row>
    <row r="240" spans="5:5" ht="12.75" customHeight="1" x14ac:dyDescent="0.2">
      <c r="E240" s="219"/>
    </row>
    <row r="241" spans="5:5" ht="12.75" customHeight="1" x14ac:dyDescent="0.2">
      <c r="E241" s="219"/>
    </row>
    <row r="242" spans="5:5" ht="12.75" customHeight="1" x14ac:dyDescent="0.2">
      <c r="E242" s="219"/>
    </row>
    <row r="243" spans="5:5" ht="12.75" customHeight="1" x14ac:dyDescent="0.2">
      <c r="E243" s="219"/>
    </row>
    <row r="244" spans="5:5" ht="12.75" customHeight="1" x14ac:dyDescent="0.2">
      <c r="E244" s="219"/>
    </row>
    <row r="245" spans="5:5" ht="12.75" customHeight="1" x14ac:dyDescent="0.2">
      <c r="E245" s="219"/>
    </row>
    <row r="246" spans="5:5" ht="12.75" customHeight="1" x14ac:dyDescent="0.2">
      <c r="E246" s="219"/>
    </row>
    <row r="247" spans="5:5" ht="12.75" customHeight="1" x14ac:dyDescent="0.2">
      <c r="E247" s="219"/>
    </row>
    <row r="248" spans="5:5" ht="12.75" customHeight="1" x14ac:dyDescent="0.2">
      <c r="E248" s="219"/>
    </row>
    <row r="249" spans="5:5" ht="12.75" customHeight="1" x14ac:dyDescent="0.2">
      <c r="E249" s="219"/>
    </row>
    <row r="250" spans="5:5" ht="12.75" customHeight="1" x14ac:dyDescent="0.2">
      <c r="E250" s="219"/>
    </row>
    <row r="251" spans="5:5" ht="12.75" customHeight="1" x14ac:dyDescent="0.2">
      <c r="E251" s="219"/>
    </row>
    <row r="252" spans="5:5" ht="12.75" customHeight="1" x14ac:dyDescent="0.2">
      <c r="E252" s="219"/>
    </row>
    <row r="253" spans="5:5" ht="12.75" customHeight="1" x14ac:dyDescent="0.2">
      <c r="E253" s="219"/>
    </row>
    <row r="254" spans="5:5" ht="12.75" customHeight="1" x14ac:dyDescent="0.2">
      <c r="E254" s="219"/>
    </row>
    <row r="255" spans="5:5" ht="12.75" customHeight="1" x14ac:dyDescent="0.2">
      <c r="E255" s="219"/>
    </row>
    <row r="256" spans="5:5" ht="12.75" customHeight="1" x14ac:dyDescent="0.2">
      <c r="E256" s="219"/>
    </row>
    <row r="257" spans="5:5" ht="12.75" customHeight="1" x14ac:dyDescent="0.2">
      <c r="E257" s="219"/>
    </row>
    <row r="258" spans="5:5" ht="12.75" customHeight="1" x14ac:dyDescent="0.2">
      <c r="E258" s="219"/>
    </row>
    <row r="259" spans="5:5" ht="12.75" customHeight="1" x14ac:dyDescent="0.2">
      <c r="E259" s="219"/>
    </row>
    <row r="260" spans="5:5" ht="12.75" customHeight="1" x14ac:dyDescent="0.2">
      <c r="E260" s="219"/>
    </row>
    <row r="261" spans="5:5" ht="12.75" customHeight="1" x14ac:dyDescent="0.2">
      <c r="E261" s="219"/>
    </row>
    <row r="262" spans="5:5" ht="12.75" customHeight="1" x14ac:dyDescent="0.2">
      <c r="E262" s="219"/>
    </row>
    <row r="263" spans="5:5" ht="12.75" customHeight="1" x14ac:dyDescent="0.2">
      <c r="E263" s="219"/>
    </row>
    <row r="264" spans="5:5" ht="12.75" customHeight="1" x14ac:dyDescent="0.2">
      <c r="E264" s="219"/>
    </row>
    <row r="265" spans="5:5" ht="12.75" customHeight="1" x14ac:dyDescent="0.2">
      <c r="E265" s="219"/>
    </row>
    <row r="266" spans="5:5" ht="12.75" customHeight="1" x14ac:dyDescent="0.2">
      <c r="E266" s="219"/>
    </row>
    <row r="267" spans="5:5" ht="12.75" customHeight="1" x14ac:dyDescent="0.2">
      <c r="E267" s="219"/>
    </row>
    <row r="268" spans="5:5" ht="12.75" customHeight="1" x14ac:dyDescent="0.2">
      <c r="E268" s="219"/>
    </row>
    <row r="269" spans="5:5" ht="12.75" customHeight="1" x14ac:dyDescent="0.2">
      <c r="E269" s="219"/>
    </row>
    <row r="270" spans="5:5" ht="12.75" customHeight="1" x14ac:dyDescent="0.2">
      <c r="E270" s="219"/>
    </row>
    <row r="271" spans="5:5" ht="12.75" customHeight="1" x14ac:dyDescent="0.2">
      <c r="E271" s="219"/>
    </row>
    <row r="272" spans="5:5" ht="12.75" customHeight="1" x14ac:dyDescent="0.2">
      <c r="E272" s="219"/>
    </row>
    <row r="273" spans="5:5" ht="12.75" customHeight="1" x14ac:dyDescent="0.2">
      <c r="E273" s="219"/>
    </row>
    <row r="274" spans="5:5" ht="12.75" customHeight="1" x14ac:dyDescent="0.2">
      <c r="E274" s="219"/>
    </row>
    <row r="275" spans="5:5" ht="12.75" customHeight="1" x14ac:dyDescent="0.2">
      <c r="E275" s="219"/>
    </row>
    <row r="276" spans="5:5" ht="12.75" customHeight="1" x14ac:dyDescent="0.2">
      <c r="E276" s="219"/>
    </row>
    <row r="277" spans="5:5" ht="12.75" customHeight="1" x14ac:dyDescent="0.2">
      <c r="E277" s="219"/>
    </row>
    <row r="278" spans="5:5" ht="12.75" customHeight="1" x14ac:dyDescent="0.2">
      <c r="E278" s="219"/>
    </row>
    <row r="279" spans="5:5" ht="12.75" customHeight="1" x14ac:dyDescent="0.2">
      <c r="E279" s="219"/>
    </row>
    <row r="280" spans="5:5" ht="12.75" customHeight="1" x14ac:dyDescent="0.2">
      <c r="E280" s="219"/>
    </row>
    <row r="281" spans="5:5" ht="12.75" customHeight="1" x14ac:dyDescent="0.2">
      <c r="E281" s="219"/>
    </row>
    <row r="282" spans="5:5" ht="12.75" customHeight="1" x14ac:dyDescent="0.2">
      <c r="E282" s="219"/>
    </row>
    <row r="283" spans="5:5" ht="12.75" customHeight="1" x14ac:dyDescent="0.2">
      <c r="E283" s="219"/>
    </row>
    <row r="284" spans="5:5" ht="12.75" customHeight="1" x14ac:dyDescent="0.2">
      <c r="E284" s="219"/>
    </row>
    <row r="285" spans="5:5" ht="12.75" customHeight="1" x14ac:dyDescent="0.2">
      <c r="E285" s="219"/>
    </row>
    <row r="286" spans="5:5" ht="12.75" customHeight="1" x14ac:dyDescent="0.2">
      <c r="E286" s="219"/>
    </row>
    <row r="287" spans="5:5" ht="12.75" customHeight="1" x14ac:dyDescent="0.2">
      <c r="E287" s="219"/>
    </row>
    <row r="288" spans="5:5" ht="12.75" customHeight="1" x14ac:dyDescent="0.2">
      <c r="E288" s="219"/>
    </row>
    <row r="289" spans="5:5" ht="12.75" customHeight="1" x14ac:dyDescent="0.2">
      <c r="E289" s="219"/>
    </row>
    <row r="290" spans="5:5" ht="12.75" customHeight="1" x14ac:dyDescent="0.2">
      <c r="E290" s="219"/>
    </row>
    <row r="291" spans="5:5" ht="12.75" customHeight="1" x14ac:dyDescent="0.2">
      <c r="E291" s="219"/>
    </row>
    <row r="292" spans="5:5" ht="12.75" customHeight="1" x14ac:dyDescent="0.2">
      <c r="E292" s="219"/>
    </row>
    <row r="293" spans="5:5" ht="12.75" customHeight="1" x14ac:dyDescent="0.2">
      <c r="E293" s="219"/>
    </row>
    <row r="294" spans="5:5" ht="12.75" customHeight="1" x14ac:dyDescent="0.2">
      <c r="E294" s="219"/>
    </row>
    <row r="295" spans="5:5" ht="12.75" customHeight="1" x14ac:dyDescent="0.2">
      <c r="E295" s="219"/>
    </row>
    <row r="296" spans="5:5" ht="12.75" customHeight="1" x14ac:dyDescent="0.2">
      <c r="E296" s="219"/>
    </row>
    <row r="297" spans="5:5" ht="12.75" customHeight="1" x14ac:dyDescent="0.2">
      <c r="E297" s="219"/>
    </row>
    <row r="298" spans="5:5" ht="12.75" customHeight="1" x14ac:dyDescent="0.2">
      <c r="E298" s="219"/>
    </row>
    <row r="299" spans="5:5" ht="12.75" customHeight="1" x14ac:dyDescent="0.2">
      <c r="E299" s="219"/>
    </row>
    <row r="300" spans="5:5" ht="12.75" customHeight="1" x14ac:dyDescent="0.2">
      <c r="E300" s="219"/>
    </row>
    <row r="301" spans="5:5" ht="12.75" customHeight="1" x14ac:dyDescent="0.2">
      <c r="E301" s="219"/>
    </row>
    <row r="302" spans="5:5" ht="12.75" customHeight="1" x14ac:dyDescent="0.2">
      <c r="E302" s="219"/>
    </row>
    <row r="303" spans="5:5" ht="12.75" customHeight="1" x14ac:dyDescent="0.2">
      <c r="E303" s="219"/>
    </row>
    <row r="304" spans="5:5" ht="12.75" customHeight="1" x14ac:dyDescent="0.2">
      <c r="E304" s="219"/>
    </row>
    <row r="305" spans="5:5" ht="12.75" customHeight="1" x14ac:dyDescent="0.2">
      <c r="E305" s="219"/>
    </row>
    <row r="306" spans="5:5" ht="12.75" customHeight="1" x14ac:dyDescent="0.2">
      <c r="E306" s="219"/>
    </row>
    <row r="307" spans="5:5" ht="12.75" customHeight="1" x14ac:dyDescent="0.2">
      <c r="E307" s="219"/>
    </row>
    <row r="308" spans="5:5" ht="12.75" customHeight="1" x14ac:dyDescent="0.2">
      <c r="E308" s="219"/>
    </row>
    <row r="309" spans="5:5" ht="12.75" customHeight="1" x14ac:dyDescent="0.2">
      <c r="E309" s="219"/>
    </row>
    <row r="310" spans="5:5" ht="12.75" customHeight="1" x14ac:dyDescent="0.2">
      <c r="E310" s="219"/>
    </row>
    <row r="311" spans="5:5" ht="12.75" customHeight="1" x14ac:dyDescent="0.2">
      <c r="E311" s="219"/>
    </row>
    <row r="312" spans="5:5" ht="12.75" customHeight="1" x14ac:dyDescent="0.2">
      <c r="E312" s="219"/>
    </row>
    <row r="313" spans="5:5" ht="12.75" customHeight="1" x14ac:dyDescent="0.2">
      <c r="E313" s="219"/>
    </row>
    <row r="314" spans="5:5" ht="12.75" customHeight="1" x14ac:dyDescent="0.2">
      <c r="E314" s="219"/>
    </row>
    <row r="315" spans="5:5" ht="12.75" customHeight="1" x14ac:dyDescent="0.2">
      <c r="E315" s="219"/>
    </row>
    <row r="316" spans="5:5" ht="12.75" customHeight="1" x14ac:dyDescent="0.2">
      <c r="E316" s="219"/>
    </row>
    <row r="317" spans="5:5" ht="12.75" customHeight="1" x14ac:dyDescent="0.2">
      <c r="E317" s="219"/>
    </row>
    <row r="318" spans="5:5" ht="12.75" customHeight="1" x14ac:dyDescent="0.2">
      <c r="E318" s="219"/>
    </row>
    <row r="319" spans="5:5" ht="12.75" customHeight="1" x14ac:dyDescent="0.2">
      <c r="E319" s="219"/>
    </row>
    <row r="320" spans="5:5" ht="12.75" customHeight="1" x14ac:dyDescent="0.2">
      <c r="E320" s="219"/>
    </row>
    <row r="321" spans="5:5" ht="12.75" customHeight="1" x14ac:dyDescent="0.2">
      <c r="E321" s="219"/>
    </row>
    <row r="322" spans="5:5" ht="12.75" customHeight="1" x14ac:dyDescent="0.2">
      <c r="E322" s="219"/>
    </row>
    <row r="323" spans="5:5" ht="12.75" customHeight="1" x14ac:dyDescent="0.2">
      <c r="E323" s="219"/>
    </row>
    <row r="324" spans="5:5" ht="12.75" customHeight="1" x14ac:dyDescent="0.2">
      <c r="E324" s="219"/>
    </row>
    <row r="325" spans="5:5" ht="12.75" customHeight="1" x14ac:dyDescent="0.2">
      <c r="E325" s="219"/>
    </row>
    <row r="326" spans="5:5" ht="12.75" customHeight="1" x14ac:dyDescent="0.2">
      <c r="E326" s="219"/>
    </row>
    <row r="327" spans="5:5" ht="12.75" customHeight="1" x14ac:dyDescent="0.2">
      <c r="E327" s="219"/>
    </row>
    <row r="328" spans="5:5" ht="12.75" customHeight="1" x14ac:dyDescent="0.2">
      <c r="E328" s="219"/>
    </row>
    <row r="329" spans="5:5" ht="12.75" customHeight="1" x14ac:dyDescent="0.2">
      <c r="E329" s="219"/>
    </row>
    <row r="330" spans="5:5" ht="12.75" customHeight="1" x14ac:dyDescent="0.2">
      <c r="E330" s="219"/>
    </row>
    <row r="331" spans="5:5" ht="12.75" customHeight="1" x14ac:dyDescent="0.2">
      <c r="E331" s="219"/>
    </row>
    <row r="332" spans="5:5" ht="12.75" customHeight="1" x14ac:dyDescent="0.2">
      <c r="E332" s="219"/>
    </row>
    <row r="333" spans="5:5" ht="12.75" customHeight="1" x14ac:dyDescent="0.2">
      <c r="E333" s="219"/>
    </row>
    <row r="334" spans="5:5" ht="12.75" customHeight="1" x14ac:dyDescent="0.2">
      <c r="E334" s="219"/>
    </row>
    <row r="335" spans="5:5" ht="12.75" customHeight="1" x14ac:dyDescent="0.2">
      <c r="E335" s="219"/>
    </row>
    <row r="336" spans="5:5" ht="12.75" customHeight="1" x14ac:dyDescent="0.2">
      <c r="E336" s="219"/>
    </row>
    <row r="337" spans="5:5" ht="12.75" customHeight="1" x14ac:dyDescent="0.2">
      <c r="E337" s="219"/>
    </row>
    <row r="338" spans="5:5" ht="12.75" customHeight="1" x14ac:dyDescent="0.2">
      <c r="E338" s="219"/>
    </row>
    <row r="339" spans="5:5" ht="12.75" customHeight="1" x14ac:dyDescent="0.2">
      <c r="E339" s="219"/>
    </row>
    <row r="340" spans="5:5" ht="12.75" customHeight="1" x14ac:dyDescent="0.2">
      <c r="E340" s="219"/>
    </row>
    <row r="341" spans="5:5" ht="12.75" customHeight="1" x14ac:dyDescent="0.2">
      <c r="E341" s="219"/>
    </row>
    <row r="342" spans="5:5" ht="12.75" customHeight="1" x14ac:dyDescent="0.2">
      <c r="E342" s="219"/>
    </row>
    <row r="343" spans="5:5" ht="12.75" customHeight="1" x14ac:dyDescent="0.2">
      <c r="E343" s="219"/>
    </row>
    <row r="344" spans="5:5" ht="12.75" customHeight="1" x14ac:dyDescent="0.2">
      <c r="E344" s="219"/>
    </row>
    <row r="345" spans="5:5" ht="12.75" customHeight="1" x14ac:dyDescent="0.2">
      <c r="E345" s="219"/>
    </row>
    <row r="346" spans="5:5" ht="12.75" customHeight="1" x14ac:dyDescent="0.2">
      <c r="E346" s="219"/>
    </row>
    <row r="347" spans="5:5" ht="12.75" customHeight="1" x14ac:dyDescent="0.2">
      <c r="E347" s="219"/>
    </row>
    <row r="348" spans="5:5" ht="12.75" customHeight="1" x14ac:dyDescent="0.2">
      <c r="E348" s="219"/>
    </row>
    <row r="349" spans="5:5" ht="12.75" customHeight="1" x14ac:dyDescent="0.2">
      <c r="E349" s="219"/>
    </row>
    <row r="350" spans="5:5" ht="12.75" customHeight="1" x14ac:dyDescent="0.2">
      <c r="E350" s="219"/>
    </row>
    <row r="351" spans="5:5" ht="12.75" customHeight="1" x14ac:dyDescent="0.2">
      <c r="E351" s="219"/>
    </row>
    <row r="352" spans="5:5" ht="12.75" customHeight="1" x14ac:dyDescent="0.2">
      <c r="E352" s="219"/>
    </row>
    <row r="353" spans="5:5" ht="12.75" customHeight="1" x14ac:dyDescent="0.2">
      <c r="E353" s="219"/>
    </row>
    <row r="354" spans="5:5" ht="12.75" customHeight="1" x14ac:dyDescent="0.2">
      <c r="E354" s="219"/>
    </row>
    <row r="355" spans="5:5" ht="12.75" customHeight="1" x14ac:dyDescent="0.2">
      <c r="E355" s="219"/>
    </row>
    <row r="356" spans="5:5" ht="12.75" customHeight="1" x14ac:dyDescent="0.2">
      <c r="E356" s="219"/>
    </row>
    <row r="357" spans="5:5" ht="12.75" customHeight="1" x14ac:dyDescent="0.2">
      <c r="E357" s="219"/>
    </row>
    <row r="358" spans="5:5" ht="12.75" customHeight="1" x14ac:dyDescent="0.2">
      <c r="E358" s="219"/>
    </row>
    <row r="359" spans="5:5" ht="12.75" customHeight="1" x14ac:dyDescent="0.2">
      <c r="E359" s="219"/>
    </row>
    <row r="360" spans="5:5" ht="12.75" customHeight="1" x14ac:dyDescent="0.2">
      <c r="E360" s="219"/>
    </row>
    <row r="361" spans="5:5" ht="12.75" customHeight="1" x14ac:dyDescent="0.2">
      <c r="E361" s="219"/>
    </row>
    <row r="362" spans="5:5" ht="12.75" customHeight="1" x14ac:dyDescent="0.2">
      <c r="E362" s="219"/>
    </row>
    <row r="363" spans="5:5" ht="12.75" customHeight="1" x14ac:dyDescent="0.2">
      <c r="E363" s="219"/>
    </row>
    <row r="364" spans="5:5" ht="12.75" customHeight="1" x14ac:dyDescent="0.2">
      <c r="E364" s="219"/>
    </row>
    <row r="365" spans="5:5" ht="12.75" customHeight="1" x14ac:dyDescent="0.2">
      <c r="E365" s="219"/>
    </row>
    <row r="366" spans="5:5" ht="12.75" customHeight="1" x14ac:dyDescent="0.2">
      <c r="E366" s="219"/>
    </row>
    <row r="367" spans="5:5" ht="12.75" customHeight="1" x14ac:dyDescent="0.2">
      <c r="E367" s="219"/>
    </row>
    <row r="368" spans="5:5" ht="12.75" customHeight="1" x14ac:dyDescent="0.2">
      <c r="E368" s="219"/>
    </row>
    <row r="369" spans="5:5" ht="12.75" customHeight="1" x14ac:dyDescent="0.2">
      <c r="E369" s="219"/>
    </row>
    <row r="370" spans="5:5" ht="12.75" customHeight="1" x14ac:dyDescent="0.2">
      <c r="E370" s="219"/>
    </row>
    <row r="371" spans="5:5" ht="12.75" customHeight="1" x14ac:dyDescent="0.2">
      <c r="E371" s="219"/>
    </row>
    <row r="372" spans="5:5" ht="12.75" customHeight="1" x14ac:dyDescent="0.2">
      <c r="E372" s="219"/>
    </row>
    <row r="373" spans="5:5" ht="12.75" customHeight="1" x14ac:dyDescent="0.2">
      <c r="E373" s="219"/>
    </row>
    <row r="374" spans="5:5" ht="12.75" customHeight="1" x14ac:dyDescent="0.2">
      <c r="E374" s="219"/>
    </row>
    <row r="375" spans="5:5" ht="12.75" customHeight="1" x14ac:dyDescent="0.2">
      <c r="E375" s="219"/>
    </row>
    <row r="376" spans="5:5" ht="12.75" customHeight="1" x14ac:dyDescent="0.2">
      <c r="E376" s="219"/>
    </row>
    <row r="377" spans="5:5" ht="12.75" customHeight="1" x14ac:dyDescent="0.2">
      <c r="E377" s="219"/>
    </row>
    <row r="378" spans="5:5" ht="12.75" customHeight="1" x14ac:dyDescent="0.2">
      <c r="E378" s="219"/>
    </row>
    <row r="379" spans="5:5" ht="12.75" customHeight="1" x14ac:dyDescent="0.2">
      <c r="E379" s="219"/>
    </row>
    <row r="380" spans="5:5" ht="12.75" customHeight="1" x14ac:dyDescent="0.2">
      <c r="E380" s="219"/>
    </row>
    <row r="381" spans="5:5" ht="12.75" customHeight="1" x14ac:dyDescent="0.2">
      <c r="E381" s="219"/>
    </row>
    <row r="382" spans="5:5" ht="12.75" customHeight="1" x14ac:dyDescent="0.2">
      <c r="E382" s="219"/>
    </row>
    <row r="383" spans="5:5" ht="12.75" customHeight="1" x14ac:dyDescent="0.2">
      <c r="E383" s="219"/>
    </row>
    <row r="384" spans="5:5" ht="12.75" customHeight="1" x14ac:dyDescent="0.2">
      <c r="E384" s="219"/>
    </row>
    <row r="385" spans="5:5" ht="12.75" customHeight="1" x14ac:dyDescent="0.2">
      <c r="E385" s="219"/>
    </row>
    <row r="386" spans="5:5" ht="12.75" customHeight="1" x14ac:dyDescent="0.2">
      <c r="E386" s="219"/>
    </row>
    <row r="387" spans="5:5" ht="12.75" customHeight="1" x14ac:dyDescent="0.2">
      <c r="E387" s="219"/>
    </row>
    <row r="388" spans="5:5" ht="12.75" customHeight="1" x14ac:dyDescent="0.2">
      <c r="E388" s="219"/>
    </row>
    <row r="389" spans="5:5" ht="12.75" customHeight="1" x14ac:dyDescent="0.2">
      <c r="E389" s="219"/>
    </row>
    <row r="390" spans="5:5" ht="12.75" customHeight="1" x14ac:dyDescent="0.2">
      <c r="E390" s="219"/>
    </row>
    <row r="391" spans="5:5" ht="12.75" customHeight="1" x14ac:dyDescent="0.2">
      <c r="E391" s="219"/>
    </row>
    <row r="392" spans="5:5" ht="12.75" customHeight="1" x14ac:dyDescent="0.2">
      <c r="E392" s="219"/>
    </row>
    <row r="393" spans="5:5" ht="12.75" customHeight="1" x14ac:dyDescent="0.2">
      <c r="E393" s="219"/>
    </row>
    <row r="394" spans="5:5" ht="12.75" customHeight="1" x14ac:dyDescent="0.2">
      <c r="E394" s="219"/>
    </row>
    <row r="395" spans="5:5" ht="12.75" customHeight="1" x14ac:dyDescent="0.2">
      <c r="E395" s="219"/>
    </row>
    <row r="396" spans="5:5" ht="12.75" customHeight="1" x14ac:dyDescent="0.2">
      <c r="E396" s="219"/>
    </row>
    <row r="397" spans="5:5" ht="12.75" customHeight="1" x14ac:dyDescent="0.2">
      <c r="E397" s="219"/>
    </row>
    <row r="398" spans="5:5" ht="12.75" customHeight="1" x14ac:dyDescent="0.2">
      <c r="E398" s="219"/>
    </row>
    <row r="399" spans="5:5" ht="12.75" customHeight="1" x14ac:dyDescent="0.2">
      <c r="E399" s="219"/>
    </row>
    <row r="400" spans="5:5" ht="12.75" customHeight="1" x14ac:dyDescent="0.2">
      <c r="E400" s="219"/>
    </row>
    <row r="401" spans="5:5" ht="12.75" customHeight="1" x14ac:dyDescent="0.2">
      <c r="E401" s="219"/>
    </row>
    <row r="402" spans="5:5" ht="12.75" customHeight="1" x14ac:dyDescent="0.2">
      <c r="E402" s="219"/>
    </row>
    <row r="403" spans="5:5" ht="12.75" customHeight="1" x14ac:dyDescent="0.2">
      <c r="E403" s="219"/>
    </row>
    <row r="404" spans="5:5" ht="12.75" customHeight="1" x14ac:dyDescent="0.2">
      <c r="E404" s="219"/>
    </row>
    <row r="405" spans="5:5" ht="12.75" customHeight="1" x14ac:dyDescent="0.2">
      <c r="E405" s="219"/>
    </row>
    <row r="406" spans="5:5" ht="12.75" customHeight="1" x14ac:dyDescent="0.2">
      <c r="E406" s="219"/>
    </row>
    <row r="407" spans="5:5" ht="12.75" customHeight="1" x14ac:dyDescent="0.2">
      <c r="E407" s="219"/>
    </row>
    <row r="408" spans="5:5" ht="12.75" customHeight="1" x14ac:dyDescent="0.2">
      <c r="E408" s="219"/>
    </row>
    <row r="409" spans="5:5" ht="12.75" customHeight="1" x14ac:dyDescent="0.2">
      <c r="E409" s="219"/>
    </row>
    <row r="410" spans="5:5" ht="12.75" customHeight="1" x14ac:dyDescent="0.2">
      <c r="E410" s="219"/>
    </row>
    <row r="411" spans="5:5" ht="12.75" customHeight="1" x14ac:dyDescent="0.2">
      <c r="E411" s="219"/>
    </row>
    <row r="412" spans="5:5" ht="12.75" customHeight="1" x14ac:dyDescent="0.2">
      <c r="E412" s="219"/>
    </row>
    <row r="413" spans="5:5" ht="12.75" customHeight="1" x14ac:dyDescent="0.2">
      <c r="E413" s="219"/>
    </row>
    <row r="414" spans="5:5" ht="12.75" customHeight="1" x14ac:dyDescent="0.2">
      <c r="E414" s="219"/>
    </row>
    <row r="415" spans="5:5" ht="12.75" customHeight="1" x14ac:dyDescent="0.2">
      <c r="E415" s="219"/>
    </row>
    <row r="416" spans="5:5" ht="12.75" customHeight="1" x14ac:dyDescent="0.2">
      <c r="E416" s="219"/>
    </row>
    <row r="417" spans="5:5" ht="12.75" customHeight="1" x14ac:dyDescent="0.2">
      <c r="E417" s="219"/>
    </row>
    <row r="418" spans="5:5" ht="12.75" customHeight="1" x14ac:dyDescent="0.2">
      <c r="E418" s="219"/>
    </row>
    <row r="419" spans="5:5" ht="12.75" customHeight="1" x14ac:dyDescent="0.2">
      <c r="E419" s="219"/>
    </row>
    <row r="420" spans="5:5" ht="12.75" customHeight="1" x14ac:dyDescent="0.2">
      <c r="E420" s="219"/>
    </row>
    <row r="421" spans="5:5" ht="12.75" customHeight="1" x14ac:dyDescent="0.2">
      <c r="E421" s="219"/>
    </row>
    <row r="422" spans="5:5" ht="12.75" customHeight="1" x14ac:dyDescent="0.2">
      <c r="E422" s="219"/>
    </row>
    <row r="423" spans="5:5" ht="12.75" customHeight="1" x14ac:dyDescent="0.2">
      <c r="E423" s="219"/>
    </row>
    <row r="424" spans="5:5" ht="12.75" customHeight="1" x14ac:dyDescent="0.2">
      <c r="E424" s="219"/>
    </row>
    <row r="425" spans="5:5" ht="12.75" customHeight="1" x14ac:dyDescent="0.2">
      <c r="E425" s="219"/>
    </row>
    <row r="426" spans="5:5" ht="12.75" customHeight="1" x14ac:dyDescent="0.2">
      <c r="E426" s="219"/>
    </row>
    <row r="427" spans="5:5" ht="12.75" customHeight="1" x14ac:dyDescent="0.2">
      <c r="E427" s="219"/>
    </row>
    <row r="428" spans="5:5" ht="12.75" customHeight="1" x14ac:dyDescent="0.2">
      <c r="E428" s="219"/>
    </row>
    <row r="429" spans="5:5" ht="12.75" customHeight="1" x14ac:dyDescent="0.2">
      <c r="E429" s="219"/>
    </row>
    <row r="430" spans="5:5" ht="12.75" customHeight="1" x14ac:dyDescent="0.2">
      <c r="E430" s="219"/>
    </row>
    <row r="431" spans="5:5" ht="12.75" customHeight="1" x14ac:dyDescent="0.2">
      <c r="E431" s="219"/>
    </row>
    <row r="432" spans="5:5" ht="12.75" customHeight="1" x14ac:dyDescent="0.2">
      <c r="E432" s="219"/>
    </row>
    <row r="433" spans="5:5" ht="12.75" customHeight="1" x14ac:dyDescent="0.2">
      <c r="E433" s="219"/>
    </row>
    <row r="434" spans="5:5" ht="12.75" customHeight="1" x14ac:dyDescent="0.2">
      <c r="E434" s="219"/>
    </row>
    <row r="435" spans="5:5" ht="12.75" customHeight="1" x14ac:dyDescent="0.2">
      <c r="E435" s="219"/>
    </row>
    <row r="436" spans="5:5" ht="12.75" customHeight="1" x14ac:dyDescent="0.2">
      <c r="E436" s="219"/>
    </row>
    <row r="437" spans="5:5" ht="12.75" customHeight="1" x14ac:dyDescent="0.2">
      <c r="E437" s="219"/>
    </row>
    <row r="438" spans="5:5" ht="12.75" customHeight="1" x14ac:dyDescent="0.2">
      <c r="E438" s="219"/>
    </row>
    <row r="439" spans="5:5" ht="12.75" customHeight="1" x14ac:dyDescent="0.2">
      <c r="E439" s="219"/>
    </row>
    <row r="440" spans="5:5" ht="12.75" customHeight="1" x14ac:dyDescent="0.2">
      <c r="E440" s="219"/>
    </row>
    <row r="441" spans="5:5" ht="12.75" customHeight="1" x14ac:dyDescent="0.2">
      <c r="E441" s="219"/>
    </row>
    <row r="442" spans="5:5" ht="12.75" customHeight="1" x14ac:dyDescent="0.2">
      <c r="E442" s="219"/>
    </row>
    <row r="443" spans="5:5" ht="12.75" customHeight="1" x14ac:dyDescent="0.2">
      <c r="E443" s="219"/>
    </row>
    <row r="444" spans="5:5" ht="12.75" customHeight="1" x14ac:dyDescent="0.2">
      <c r="E444" s="219"/>
    </row>
    <row r="445" spans="5:5" ht="12.75" customHeight="1" x14ac:dyDescent="0.2">
      <c r="E445" s="219"/>
    </row>
    <row r="446" spans="5:5" ht="12.75" customHeight="1" x14ac:dyDescent="0.2">
      <c r="E446" s="219"/>
    </row>
    <row r="447" spans="5:5" ht="12.75" customHeight="1" x14ac:dyDescent="0.2">
      <c r="E447" s="219"/>
    </row>
    <row r="448" spans="5:5" ht="12.75" customHeight="1" x14ac:dyDescent="0.2">
      <c r="E448" s="219"/>
    </row>
    <row r="449" spans="5:5" ht="12.75" customHeight="1" x14ac:dyDescent="0.2">
      <c r="E449" s="219"/>
    </row>
    <row r="450" spans="5:5" ht="12.75" customHeight="1" x14ac:dyDescent="0.2">
      <c r="E450" s="219"/>
    </row>
    <row r="451" spans="5:5" ht="12.75" customHeight="1" x14ac:dyDescent="0.2">
      <c r="E451" s="219"/>
    </row>
    <row r="452" spans="5:5" ht="12.75" customHeight="1" x14ac:dyDescent="0.2">
      <c r="E452" s="219"/>
    </row>
    <row r="453" spans="5:5" ht="12.75" customHeight="1" x14ac:dyDescent="0.2">
      <c r="E453" s="219"/>
    </row>
    <row r="454" spans="5:5" ht="12.75" customHeight="1" x14ac:dyDescent="0.2">
      <c r="E454" s="219"/>
    </row>
    <row r="455" spans="5:5" ht="12.75" customHeight="1" x14ac:dyDescent="0.2">
      <c r="E455" s="219"/>
    </row>
    <row r="456" spans="5:5" ht="12.75" customHeight="1" x14ac:dyDescent="0.2">
      <c r="E456" s="219"/>
    </row>
    <row r="457" spans="5:5" ht="12.75" customHeight="1" x14ac:dyDescent="0.2">
      <c r="E457" s="219"/>
    </row>
    <row r="458" spans="5:5" ht="12.75" customHeight="1" x14ac:dyDescent="0.2">
      <c r="E458" s="219"/>
    </row>
    <row r="459" spans="5:5" ht="12.75" customHeight="1" x14ac:dyDescent="0.2">
      <c r="E459" s="219"/>
    </row>
    <row r="460" spans="5:5" ht="12.75" customHeight="1" x14ac:dyDescent="0.2">
      <c r="E460" s="219"/>
    </row>
    <row r="461" spans="5:5" ht="12.75" customHeight="1" x14ac:dyDescent="0.2">
      <c r="E461" s="219"/>
    </row>
    <row r="462" spans="5:5" ht="12.75" customHeight="1" x14ac:dyDescent="0.2">
      <c r="E462" s="219"/>
    </row>
    <row r="463" spans="5:5" ht="12.75" customHeight="1" x14ac:dyDescent="0.2">
      <c r="E463" s="219"/>
    </row>
    <row r="464" spans="5:5" ht="12.75" customHeight="1" x14ac:dyDescent="0.2">
      <c r="E464" s="219"/>
    </row>
    <row r="465" spans="5:5" ht="12.75" customHeight="1" x14ac:dyDescent="0.2">
      <c r="E465" s="219"/>
    </row>
    <row r="466" spans="5:5" ht="12.75" customHeight="1" x14ac:dyDescent="0.2">
      <c r="E466" s="219"/>
    </row>
    <row r="467" spans="5:5" ht="12.75" customHeight="1" x14ac:dyDescent="0.2">
      <c r="E467" s="219"/>
    </row>
    <row r="468" spans="5:5" ht="12.75" customHeight="1" x14ac:dyDescent="0.2">
      <c r="E468" s="219"/>
    </row>
    <row r="469" spans="5:5" ht="12.75" customHeight="1" x14ac:dyDescent="0.2">
      <c r="E469" s="219"/>
    </row>
    <row r="470" spans="5:5" ht="12.75" customHeight="1" x14ac:dyDescent="0.2">
      <c r="E470" s="219"/>
    </row>
    <row r="471" spans="5:5" ht="12.75" customHeight="1" x14ac:dyDescent="0.2">
      <c r="E471" s="219"/>
    </row>
    <row r="472" spans="5:5" ht="12.75" customHeight="1" x14ac:dyDescent="0.2">
      <c r="E472" s="219"/>
    </row>
    <row r="473" spans="5:5" ht="12.75" customHeight="1" x14ac:dyDescent="0.2">
      <c r="E473" s="219"/>
    </row>
    <row r="474" spans="5:5" ht="12.75" customHeight="1" x14ac:dyDescent="0.2">
      <c r="E474" s="219"/>
    </row>
    <row r="475" spans="5:5" ht="12.75" customHeight="1" x14ac:dyDescent="0.2">
      <c r="E475" s="219"/>
    </row>
    <row r="476" spans="5:5" ht="12.75" customHeight="1" x14ac:dyDescent="0.2">
      <c r="E476" s="219"/>
    </row>
    <row r="477" spans="5:5" ht="12.75" customHeight="1" x14ac:dyDescent="0.2">
      <c r="E477" s="219"/>
    </row>
    <row r="478" spans="5:5" ht="12.75" customHeight="1" x14ac:dyDescent="0.2">
      <c r="E478" s="219"/>
    </row>
    <row r="479" spans="5:5" ht="12.75" customHeight="1" x14ac:dyDescent="0.2">
      <c r="E479" s="219"/>
    </row>
    <row r="480" spans="5:5" ht="12.75" customHeight="1" x14ac:dyDescent="0.2">
      <c r="E480" s="219"/>
    </row>
    <row r="481" spans="5:5" ht="12.75" customHeight="1" x14ac:dyDescent="0.2">
      <c r="E481" s="219"/>
    </row>
    <row r="482" spans="5:5" ht="12.75" customHeight="1" x14ac:dyDescent="0.2">
      <c r="E482" s="219"/>
    </row>
    <row r="483" spans="5:5" ht="12.75" customHeight="1" x14ac:dyDescent="0.2">
      <c r="E483" s="219"/>
    </row>
    <row r="484" spans="5:5" ht="12.75" customHeight="1" x14ac:dyDescent="0.2">
      <c r="E484" s="219"/>
    </row>
    <row r="485" spans="5:5" ht="12.75" customHeight="1" x14ac:dyDescent="0.2">
      <c r="E485" s="219"/>
    </row>
    <row r="486" spans="5:5" ht="12.75" customHeight="1" x14ac:dyDescent="0.2">
      <c r="E486" s="219"/>
    </row>
    <row r="487" spans="5:5" ht="12.75" customHeight="1" x14ac:dyDescent="0.2">
      <c r="E487" s="219"/>
    </row>
    <row r="488" spans="5:5" ht="12.75" customHeight="1" x14ac:dyDescent="0.2">
      <c r="E488" s="219"/>
    </row>
    <row r="489" spans="5:5" ht="12.75" customHeight="1" x14ac:dyDescent="0.2">
      <c r="E489" s="219"/>
    </row>
    <row r="490" spans="5:5" ht="12.75" customHeight="1" x14ac:dyDescent="0.2">
      <c r="E490" s="219"/>
    </row>
    <row r="491" spans="5:5" ht="12.75" customHeight="1" x14ac:dyDescent="0.2">
      <c r="E491" s="219"/>
    </row>
    <row r="492" spans="5:5" ht="12.75" customHeight="1" x14ac:dyDescent="0.2">
      <c r="E492" s="219"/>
    </row>
    <row r="493" spans="5:5" ht="12.75" customHeight="1" x14ac:dyDescent="0.2">
      <c r="E493" s="219"/>
    </row>
    <row r="494" spans="5:5" ht="12.75" customHeight="1" x14ac:dyDescent="0.2">
      <c r="E494" s="219"/>
    </row>
    <row r="495" spans="5:5" ht="12.75" customHeight="1" x14ac:dyDescent="0.2">
      <c r="E495" s="219"/>
    </row>
    <row r="496" spans="5:5" ht="12.75" customHeight="1" x14ac:dyDescent="0.2">
      <c r="E496" s="219"/>
    </row>
    <row r="497" spans="5:5" ht="12.75" customHeight="1" x14ac:dyDescent="0.2">
      <c r="E497" s="219"/>
    </row>
    <row r="498" spans="5:5" ht="12.75" customHeight="1" x14ac:dyDescent="0.2">
      <c r="E498" s="219"/>
    </row>
    <row r="499" spans="5:5" ht="12.75" customHeight="1" x14ac:dyDescent="0.2">
      <c r="E499" s="219"/>
    </row>
    <row r="500" spans="5:5" ht="12.75" customHeight="1" x14ac:dyDescent="0.2">
      <c r="E500" s="219"/>
    </row>
    <row r="501" spans="5:5" ht="12.75" customHeight="1" x14ac:dyDescent="0.2">
      <c r="E501" s="219"/>
    </row>
    <row r="502" spans="5:5" ht="12.75" customHeight="1" x14ac:dyDescent="0.2">
      <c r="E502" s="219"/>
    </row>
    <row r="503" spans="5:5" ht="12.75" customHeight="1" x14ac:dyDescent="0.2">
      <c r="E503" s="219"/>
    </row>
    <row r="504" spans="5:5" ht="12.75" customHeight="1" x14ac:dyDescent="0.2">
      <c r="E504" s="219"/>
    </row>
    <row r="505" spans="5:5" ht="12.75" customHeight="1" x14ac:dyDescent="0.2">
      <c r="E505" s="219"/>
    </row>
    <row r="506" spans="5:5" ht="12.75" customHeight="1" x14ac:dyDescent="0.2">
      <c r="E506" s="219"/>
    </row>
    <row r="507" spans="5:5" ht="12.75" customHeight="1" x14ac:dyDescent="0.2">
      <c r="E507" s="219"/>
    </row>
    <row r="508" spans="5:5" ht="12.75" customHeight="1" x14ac:dyDescent="0.2">
      <c r="E508" s="219"/>
    </row>
    <row r="509" spans="5:5" ht="12.75" customHeight="1" x14ac:dyDescent="0.2">
      <c r="E509" s="219"/>
    </row>
    <row r="510" spans="5:5" ht="12.75" customHeight="1" x14ac:dyDescent="0.2">
      <c r="E510" s="219"/>
    </row>
    <row r="511" spans="5:5" ht="12.75" customHeight="1" x14ac:dyDescent="0.2">
      <c r="E511" s="219"/>
    </row>
    <row r="512" spans="5:5" ht="12.75" customHeight="1" x14ac:dyDescent="0.2">
      <c r="E512" s="219"/>
    </row>
    <row r="513" spans="5:5" ht="12.75" customHeight="1" x14ac:dyDescent="0.2">
      <c r="E513" s="219"/>
    </row>
    <row r="514" spans="5:5" ht="12.75" customHeight="1" x14ac:dyDescent="0.2">
      <c r="E514" s="219"/>
    </row>
    <row r="515" spans="5:5" ht="12.75" customHeight="1" x14ac:dyDescent="0.2">
      <c r="E515" s="219"/>
    </row>
    <row r="516" spans="5:5" ht="12.75" customHeight="1" x14ac:dyDescent="0.2">
      <c r="E516" s="219"/>
    </row>
    <row r="517" spans="5:5" ht="12.75" customHeight="1" x14ac:dyDescent="0.2">
      <c r="E517" s="219"/>
    </row>
    <row r="518" spans="5:5" ht="12.75" customHeight="1" x14ac:dyDescent="0.2">
      <c r="E518" s="219"/>
    </row>
    <row r="519" spans="5:5" ht="12.75" customHeight="1" x14ac:dyDescent="0.2">
      <c r="E519" s="219"/>
    </row>
    <row r="520" spans="5:5" ht="12.75" customHeight="1" x14ac:dyDescent="0.2">
      <c r="E520" s="219"/>
    </row>
    <row r="521" spans="5:5" ht="12.75" customHeight="1" x14ac:dyDescent="0.2">
      <c r="E521" s="219"/>
    </row>
    <row r="522" spans="5:5" ht="12.75" customHeight="1" x14ac:dyDescent="0.2">
      <c r="E522" s="219"/>
    </row>
    <row r="523" spans="5:5" ht="12.75" customHeight="1" x14ac:dyDescent="0.2">
      <c r="E523" s="219"/>
    </row>
    <row r="524" spans="5:5" ht="12.75" customHeight="1" x14ac:dyDescent="0.2">
      <c r="E524" s="219"/>
    </row>
    <row r="525" spans="5:5" ht="12.75" customHeight="1" x14ac:dyDescent="0.2">
      <c r="E525" s="219"/>
    </row>
    <row r="526" spans="5:5" ht="12.75" customHeight="1" x14ac:dyDescent="0.2">
      <c r="E526" s="219"/>
    </row>
    <row r="527" spans="5:5" ht="12.75" customHeight="1" x14ac:dyDescent="0.2">
      <c r="E527" s="219"/>
    </row>
    <row r="528" spans="5:5" ht="12.75" customHeight="1" x14ac:dyDescent="0.2">
      <c r="E528" s="219"/>
    </row>
    <row r="529" spans="5:5" ht="12.75" customHeight="1" x14ac:dyDescent="0.2">
      <c r="E529" s="219"/>
    </row>
    <row r="530" spans="5:5" ht="12.75" customHeight="1" x14ac:dyDescent="0.2">
      <c r="E530" s="219"/>
    </row>
    <row r="531" spans="5:5" ht="12.75" customHeight="1" x14ac:dyDescent="0.2">
      <c r="E531" s="219"/>
    </row>
    <row r="532" spans="5:5" ht="12.75" customHeight="1" x14ac:dyDescent="0.2">
      <c r="E532" s="219"/>
    </row>
    <row r="533" spans="5:5" ht="12.75" customHeight="1" x14ac:dyDescent="0.2">
      <c r="E533" s="219"/>
    </row>
    <row r="534" spans="5:5" ht="12.75" customHeight="1" x14ac:dyDescent="0.2">
      <c r="E534" s="219"/>
    </row>
    <row r="535" spans="5:5" ht="12.75" customHeight="1" x14ac:dyDescent="0.2">
      <c r="E535" s="219"/>
    </row>
    <row r="536" spans="5:5" ht="12.75" customHeight="1" x14ac:dyDescent="0.2">
      <c r="E536" s="219"/>
    </row>
    <row r="537" spans="5:5" ht="12.75" customHeight="1" x14ac:dyDescent="0.2">
      <c r="E537" s="219"/>
    </row>
    <row r="538" spans="5:5" ht="12.75" customHeight="1" x14ac:dyDescent="0.2">
      <c r="E538" s="219"/>
    </row>
    <row r="539" spans="5:5" ht="12.75" customHeight="1" x14ac:dyDescent="0.2">
      <c r="E539" s="219"/>
    </row>
    <row r="540" spans="5:5" ht="12.75" customHeight="1" x14ac:dyDescent="0.2">
      <c r="E540" s="219"/>
    </row>
    <row r="541" spans="5:5" ht="12.75" customHeight="1" x14ac:dyDescent="0.2">
      <c r="E541" s="219"/>
    </row>
    <row r="542" spans="5:5" ht="12.75" customHeight="1" x14ac:dyDescent="0.2">
      <c r="E542" s="219"/>
    </row>
    <row r="543" spans="5:5" ht="12.75" customHeight="1" x14ac:dyDescent="0.2">
      <c r="E543" s="219"/>
    </row>
    <row r="544" spans="5:5" ht="12.75" customHeight="1" x14ac:dyDescent="0.2">
      <c r="E544" s="219"/>
    </row>
    <row r="545" spans="5:5" ht="12.75" customHeight="1" x14ac:dyDescent="0.2">
      <c r="E545" s="219"/>
    </row>
    <row r="546" spans="5:5" ht="12.75" customHeight="1" x14ac:dyDescent="0.2">
      <c r="E546" s="219"/>
    </row>
    <row r="547" spans="5:5" ht="12.75" customHeight="1" x14ac:dyDescent="0.2">
      <c r="E547" s="219"/>
    </row>
    <row r="548" spans="5:5" ht="12.75" customHeight="1" x14ac:dyDescent="0.2">
      <c r="E548" s="219"/>
    </row>
    <row r="549" spans="5:5" ht="12.75" customHeight="1" x14ac:dyDescent="0.2">
      <c r="E549" s="219"/>
    </row>
    <row r="550" spans="5:5" ht="12.75" customHeight="1" x14ac:dyDescent="0.2">
      <c r="E550" s="219"/>
    </row>
    <row r="551" spans="5:5" ht="12.75" customHeight="1" x14ac:dyDescent="0.2">
      <c r="E551" s="219"/>
    </row>
    <row r="552" spans="5:5" ht="12.75" customHeight="1" x14ac:dyDescent="0.2">
      <c r="E552" s="219"/>
    </row>
    <row r="553" spans="5:5" ht="12.75" customHeight="1" x14ac:dyDescent="0.2">
      <c r="E553" s="219"/>
    </row>
    <row r="554" spans="5:5" ht="12.75" customHeight="1" x14ac:dyDescent="0.2">
      <c r="E554" s="219"/>
    </row>
    <row r="555" spans="5:5" ht="12.75" customHeight="1" x14ac:dyDescent="0.2">
      <c r="E555" s="219"/>
    </row>
    <row r="556" spans="5:5" ht="12.75" customHeight="1" x14ac:dyDescent="0.2">
      <c r="E556" s="219"/>
    </row>
    <row r="557" spans="5:5" ht="12.75" customHeight="1" x14ac:dyDescent="0.2">
      <c r="E557" s="219"/>
    </row>
    <row r="558" spans="5:5" ht="12.75" customHeight="1" x14ac:dyDescent="0.2">
      <c r="E558" s="219"/>
    </row>
    <row r="559" spans="5:5" ht="12.75" customHeight="1" x14ac:dyDescent="0.2">
      <c r="E559" s="219"/>
    </row>
    <row r="560" spans="5:5" ht="12.75" customHeight="1" x14ac:dyDescent="0.2">
      <c r="E560" s="219"/>
    </row>
    <row r="561" spans="5:5" ht="12.75" customHeight="1" x14ac:dyDescent="0.2">
      <c r="E561" s="219"/>
    </row>
    <row r="562" spans="5:5" ht="12.75" customHeight="1" x14ac:dyDescent="0.2">
      <c r="E562" s="219"/>
    </row>
    <row r="563" spans="5:5" ht="12.75" customHeight="1" x14ac:dyDescent="0.2">
      <c r="E563" s="219"/>
    </row>
    <row r="564" spans="5:5" ht="12.75" customHeight="1" x14ac:dyDescent="0.2">
      <c r="E564" s="219"/>
    </row>
    <row r="565" spans="5:5" ht="12.75" customHeight="1" x14ac:dyDescent="0.2">
      <c r="E565" s="219"/>
    </row>
    <row r="566" spans="5:5" ht="12.75" customHeight="1" x14ac:dyDescent="0.2">
      <c r="E566" s="219"/>
    </row>
    <row r="567" spans="5:5" ht="12.75" customHeight="1" x14ac:dyDescent="0.2">
      <c r="E567" s="219"/>
    </row>
    <row r="568" spans="5:5" ht="12.75" customHeight="1" x14ac:dyDescent="0.2">
      <c r="E568" s="219"/>
    </row>
    <row r="569" spans="5:5" ht="12.75" customHeight="1" x14ac:dyDescent="0.2">
      <c r="E569" s="219"/>
    </row>
    <row r="570" spans="5:5" ht="12.75" customHeight="1" x14ac:dyDescent="0.2">
      <c r="E570" s="219"/>
    </row>
    <row r="571" spans="5:5" ht="12.75" customHeight="1" x14ac:dyDescent="0.2">
      <c r="E571" s="219"/>
    </row>
    <row r="572" spans="5:5" ht="12.75" customHeight="1" x14ac:dyDescent="0.2">
      <c r="E572" s="219"/>
    </row>
    <row r="573" spans="5:5" ht="12.75" customHeight="1" x14ac:dyDescent="0.2">
      <c r="E573" s="219"/>
    </row>
    <row r="574" spans="5:5" ht="12.75" customHeight="1" x14ac:dyDescent="0.2">
      <c r="E574" s="219"/>
    </row>
    <row r="575" spans="5:5" ht="12.75" customHeight="1" x14ac:dyDescent="0.2">
      <c r="E575" s="219"/>
    </row>
    <row r="576" spans="5:5" ht="12.75" customHeight="1" x14ac:dyDescent="0.2">
      <c r="E576" s="219"/>
    </row>
    <row r="577" spans="5:5" ht="12.75" customHeight="1" x14ac:dyDescent="0.2">
      <c r="E577" s="219"/>
    </row>
    <row r="578" spans="5:5" ht="12.75" customHeight="1" x14ac:dyDescent="0.2">
      <c r="E578" s="219"/>
    </row>
    <row r="579" spans="5:5" ht="12.75" customHeight="1" x14ac:dyDescent="0.2">
      <c r="E579" s="219"/>
    </row>
    <row r="580" spans="5:5" ht="12.75" customHeight="1" x14ac:dyDescent="0.2">
      <c r="E580" s="219"/>
    </row>
    <row r="581" spans="5:5" ht="12.75" customHeight="1" x14ac:dyDescent="0.2">
      <c r="E581" s="219"/>
    </row>
    <row r="582" spans="5:5" ht="12.75" customHeight="1" x14ac:dyDescent="0.2">
      <c r="E582" s="219"/>
    </row>
    <row r="583" spans="5:5" ht="12.75" customHeight="1" x14ac:dyDescent="0.2">
      <c r="E583" s="219"/>
    </row>
    <row r="584" spans="5:5" ht="12.75" customHeight="1" x14ac:dyDescent="0.2">
      <c r="E584" s="219"/>
    </row>
    <row r="585" spans="5:5" ht="12.75" customHeight="1" x14ac:dyDescent="0.2">
      <c r="E585" s="219"/>
    </row>
    <row r="586" spans="5:5" ht="12.75" customHeight="1" x14ac:dyDescent="0.2">
      <c r="E586" s="219"/>
    </row>
    <row r="587" spans="5:5" ht="12.75" customHeight="1" x14ac:dyDescent="0.2">
      <c r="E587" s="219"/>
    </row>
    <row r="588" spans="5:5" ht="12.75" customHeight="1" x14ac:dyDescent="0.2">
      <c r="E588" s="219"/>
    </row>
    <row r="589" spans="5:5" ht="12.75" customHeight="1" x14ac:dyDescent="0.2">
      <c r="E589" s="219"/>
    </row>
    <row r="590" spans="5:5" ht="12.75" customHeight="1" x14ac:dyDescent="0.2">
      <c r="E590" s="219"/>
    </row>
    <row r="591" spans="5:5" ht="12.75" customHeight="1" x14ac:dyDescent="0.2">
      <c r="E591" s="219"/>
    </row>
    <row r="592" spans="5:5" ht="12.75" customHeight="1" x14ac:dyDescent="0.2">
      <c r="E592" s="219"/>
    </row>
    <row r="593" spans="5:5" ht="12.75" customHeight="1" x14ac:dyDescent="0.2">
      <c r="E593" s="219"/>
    </row>
    <row r="594" spans="5:5" ht="12.75" customHeight="1" x14ac:dyDescent="0.2">
      <c r="E594" s="219"/>
    </row>
    <row r="595" spans="5:5" ht="12.75" customHeight="1" x14ac:dyDescent="0.2">
      <c r="E595" s="219"/>
    </row>
    <row r="596" spans="5:5" ht="12.75" customHeight="1" x14ac:dyDescent="0.2">
      <c r="E596" s="219"/>
    </row>
    <row r="597" spans="5:5" ht="12.75" customHeight="1" x14ac:dyDescent="0.2">
      <c r="E597" s="219"/>
    </row>
    <row r="598" spans="5:5" ht="12.75" customHeight="1" x14ac:dyDescent="0.2">
      <c r="E598" s="219"/>
    </row>
    <row r="599" spans="5:5" ht="12.75" customHeight="1" x14ac:dyDescent="0.2">
      <c r="E599" s="219"/>
    </row>
    <row r="600" spans="5:5" ht="12.75" customHeight="1" x14ac:dyDescent="0.2">
      <c r="E600" s="219"/>
    </row>
    <row r="601" spans="5:5" ht="12.75" customHeight="1" x14ac:dyDescent="0.2">
      <c r="E601" s="219"/>
    </row>
    <row r="602" spans="5:5" ht="12.75" customHeight="1" x14ac:dyDescent="0.2">
      <c r="E602" s="219"/>
    </row>
    <row r="603" spans="5:5" ht="12.75" customHeight="1" x14ac:dyDescent="0.2">
      <c r="E603" s="219"/>
    </row>
    <row r="604" spans="5:5" ht="12.75" customHeight="1" x14ac:dyDescent="0.2">
      <c r="E604" s="219"/>
    </row>
    <row r="605" spans="5:5" ht="12.75" customHeight="1" x14ac:dyDescent="0.2">
      <c r="E605" s="219"/>
    </row>
    <row r="606" spans="5:5" ht="12.75" customHeight="1" x14ac:dyDescent="0.2">
      <c r="E606" s="219"/>
    </row>
    <row r="607" spans="5:5" ht="12.75" customHeight="1" x14ac:dyDescent="0.2">
      <c r="E607" s="219"/>
    </row>
    <row r="608" spans="5:5" ht="12.75" customHeight="1" x14ac:dyDescent="0.2">
      <c r="E608" s="219"/>
    </row>
    <row r="609" spans="5:5" ht="12.75" customHeight="1" x14ac:dyDescent="0.2">
      <c r="E609" s="219"/>
    </row>
    <row r="610" spans="5:5" ht="12.75" customHeight="1" x14ac:dyDescent="0.2">
      <c r="E610" s="219"/>
    </row>
    <row r="611" spans="5:5" ht="12.75" customHeight="1" x14ac:dyDescent="0.2">
      <c r="E611" s="219"/>
    </row>
    <row r="612" spans="5:5" ht="12.75" customHeight="1" x14ac:dyDescent="0.2">
      <c r="E612" s="219"/>
    </row>
    <row r="613" spans="5:5" ht="12.75" customHeight="1" x14ac:dyDescent="0.2">
      <c r="E613" s="219"/>
    </row>
    <row r="614" spans="5:5" ht="12.75" customHeight="1" x14ac:dyDescent="0.2">
      <c r="E614" s="219"/>
    </row>
    <row r="615" spans="5:5" ht="12.75" customHeight="1" x14ac:dyDescent="0.2">
      <c r="E615" s="219"/>
    </row>
    <row r="616" spans="5:5" ht="12.75" customHeight="1" x14ac:dyDescent="0.2">
      <c r="E616" s="219"/>
    </row>
    <row r="617" spans="5:5" ht="12.75" customHeight="1" x14ac:dyDescent="0.2">
      <c r="E617" s="219"/>
    </row>
    <row r="618" spans="5:5" ht="12.75" customHeight="1" x14ac:dyDescent="0.2">
      <c r="E618" s="219"/>
    </row>
    <row r="619" spans="5:5" ht="12.75" customHeight="1" x14ac:dyDescent="0.2">
      <c r="E619" s="219"/>
    </row>
    <row r="620" spans="5:5" ht="12.75" customHeight="1" x14ac:dyDescent="0.2">
      <c r="E620" s="219"/>
    </row>
    <row r="621" spans="5:5" ht="12.75" customHeight="1" x14ac:dyDescent="0.2">
      <c r="E621" s="219"/>
    </row>
    <row r="622" spans="5:5" ht="12.75" customHeight="1" x14ac:dyDescent="0.2">
      <c r="E622" s="219"/>
    </row>
    <row r="623" spans="5:5" ht="12.75" customHeight="1" x14ac:dyDescent="0.2">
      <c r="E623" s="219"/>
    </row>
    <row r="624" spans="5:5" ht="12.75" customHeight="1" x14ac:dyDescent="0.2">
      <c r="E624" s="219"/>
    </row>
    <row r="625" spans="5:5" ht="12.75" customHeight="1" x14ac:dyDescent="0.2">
      <c r="E625" s="219"/>
    </row>
    <row r="626" spans="5:5" ht="12.75" customHeight="1" x14ac:dyDescent="0.2">
      <c r="E626" s="219"/>
    </row>
    <row r="627" spans="5:5" ht="12.75" customHeight="1" x14ac:dyDescent="0.2">
      <c r="E627" s="219"/>
    </row>
    <row r="628" spans="5:5" ht="12.75" customHeight="1" x14ac:dyDescent="0.2">
      <c r="E628" s="219"/>
    </row>
    <row r="629" spans="5:5" ht="12.75" customHeight="1" x14ac:dyDescent="0.2">
      <c r="E629" s="219"/>
    </row>
    <row r="630" spans="5:5" ht="12.75" customHeight="1" x14ac:dyDescent="0.2">
      <c r="E630" s="219"/>
    </row>
    <row r="631" spans="5:5" ht="12.75" customHeight="1" x14ac:dyDescent="0.2">
      <c r="E631" s="219"/>
    </row>
    <row r="632" spans="5:5" ht="12.75" customHeight="1" x14ac:dyDescent="0.2">
      <c r="E632" s="219"/>
    </row>
    <row r="633" spans="5:5" ht="12.75" customHeight="1" x14ac:dyDescent="0.2">
      <c r="E633" s="219"/>
    </row>
    <row r="634" spans="5:5" ht="12.75" customHeight="1" x14ac:dyDescent="0.2">
      <c r="E634" s="219"/>
    </row>
    <row r="635" spans="5:5" ht="12.75" customHeight="1" x14ac:dyDescent="0.2">
      <c r="E635" s="219"/>
    </row>
    <row r="636" spans="5:5" ht="12.75" customHeight="1" x14ac:dyDescent="0.2">
      <c r="E636" s="219"/>
    </row>
    <row r="637" spans="5:5" ht="12.75" customHeight="1" x14ac:dyDescent="0.2">
      <c r="E637" s="219"/>
    </row>
    <row r="638" spans="5:5" ht="12.75" customHeight="1" x14ac:dyDescent="0.2">
      <c r="E638" s="219"/>
    </row>
    <row r="639" spans="5:5" ht="12.75" customHeight="1" x14ac:dyDescent="0.2">
      <c r="E639" s="219"/>
    </row>
    <row r="640" spans="5:5" ht="12.75" customHeight="1" x14ac:dyDescent="0.2">
      <c r="E640" s="219"/>
    </row>
    <row r="641" spans="5:5" ht="12.75" customHeight="1" x14ac:dyDescent="0.2">
      <c r="E641" s="219"/>
    </row>
    <row r="642" spans="5:5" ht="12.75" customHeight="1" x14ac:dyDescent="0.2">
      <c r="E642" s="219"/>
    </row>
    <row r="643" spans="5:5" ht="12.75" customHeight="1" x14ac:dyDescent="0.2">
      <c r="E643" s="219"/>
    </row>
    <row r="644" spans="5:5" ht="12.75" customHeight="1" x14ac:dyDescent="0.2">
      <c r="E644" s="219"/>
    </row>
    <row r="645" spans="5:5" ht="12.75" customHeight="1" x14ac:dyDescent="0.2">
      <c r="E645" s="219"/>
    </row>
    <row r="646" spans="5:5" ht="12.75" customHeight="1" x14ac:dyDescent="0.2">
      <c r="E646" s="219"/>
    </row>
    <row r="647" spans="5:5" ht="12.75" customHeight="1" x14ac:dyDescent="0.2">
      <c r="E647" s="219"/>
    </row>
    <row r="648" spans="5:5" ht="12.75" customHeight="1" x14ac:dyDescent="0.2">
      <c r="E648" s="219"/>
    </row>
    <row r="649" spans="5:5" ht="12.75" customHeight="1" x14ac:dyDescent="0.2">
      <c r="E649" s="219"/>
    </row>
    <row r="650" spans="5:5" ht="12.75" customHeight="1" x14ac:dyDescent="0.2">
      <c r="E650" s="219"/>
    </row>
    <row r="651" spans="5:5" ht="12.75" customHeight="1" x14ac:dyDescent="0.2">
      <c r="E651" s="219"/>
    </row>
    <row r="652" spans="5:5" ht="12.75" customHeight="1" x14ac:dyDescent="0.2">
      <c r="E652" s="219"/>
    </row>
    <row r="653" spans="5:5" ht="12.75" customHeight="1" x14ac:dyDescent="0.2">
      <c r="E653" s="219"/>
    </row>
    <row r="654" spans="5:5" ht="12.75" customHeight="1" x14ac:dyDescent="0.2">
      <c r="E654" s="219"/>
    </row>
    <row r="655" spans="5:5" ht="12.75" customHeight="1" x14ac:dyDescent="0.2">
      <c r="E655" s="219"/>
    </row>
    <row r="656" spans="5:5" ht="12.75" customHeight="1" x14ac:dyDescent="0.2">
      <c r="E656" s="219"/>
    </row>
    <row r="657" spans="5:5" ht="12.75" customHeight="1" x14ac:dyDescent="0.2">
      <c r="E657" s="219"/>
    </row>
    <row r="658" spans="5:5" ht="12.75" customHeight="1" x14ac:dyDescent="0.2">
      <c r="E658" s="219"/>
    </row>
    <row r="659" spans="5:5" ht="12.75" customHeight="1" x14ac:dyDescent="0.2">
      <c r="E659" s="219"/>
    </row>
    <row r="660" spans="5:5" ht="12.75" customHeight="1" x14ac:dyDescent="0.2">
      <c r="E660" s="219"/>
    </row>
    <row r="661" spans="5:5" ht="12.75" customHeight="1" x14ac:dyDescent="0.2">
      <c r="E661" s="219"/>
    </row>
    <row r="662" spans="5:5" ht="12.75" customHeight="1" x14ac:dyDescent="0.2">
      <c r="E662" s="219"/>
    </row>
    <row r="663" spans="5:5" ht="12.75" customHeight="1" x14ac:dyDescent="0.2">
      <c r="E663" s="219"/>
    </row>
    <row r="664" spans="5:5" ht="12.75" customHeight="1" x14ac:dyDescent="0.2">
      <c r="E664" s="219"/>
    </row>
    <row r="665" spans="5:5" ht="12.75" customHeight="1" x14ac:dyDescent="0.2">
      <c r="E665" s="219"/>
    </row>
    <row r="666" spans="5:5" ht="12.75" customHeight="1" x14ac:dyDescent="0.2">
      <c r="E666" s="219"/>
    </row>
    <row r="667" spans="5:5" ht="12.75" customHeight="1" x14ac:dyDescent="0.2">
      <c r="E667" s="219"/>
    </row>
    <row r="668" spans="5:5" ht="12.75" customHeight="1" x14ac:dyDescent="0.2">
      <c r="E668" s="219"/>
    </row>
    <row r="669" spans="5:5" ht="12.75" customHeight="1" x14ac:dyDescent="0.2">
      <c r="E669" s="219"/>
    </row>
    <row r="670" spans="5:5" ht="12.75" customHeight="1" x14ac:dyDescent="0.2">
      <c r="E670" s="219"/>
    </row>
    <row r="671" spans="5:5" ht="12.75" customHeight="1" x14ac:dyDescent="0.2">
      <c r="E671" s="219"/>
    </row>
    <row r="672" spans="5:5" ht="12.75" customHeight="1" x14ac:dyDescent="0.2">
      <c r="E672" s="219"/>
    </row>
    <row r="673" spans="5:5" ht="12.75" customHeight="1" x14ac:dyDescent="0.2">
      <c r="E673" s="219"/>
    </row>
    <row r="674" spans="5:5" ht="12.75" customHeight="1" x14ac:dyDescent="0.2">
      <c r="E674" s="219"/>
    </row>
    <row r="675" spans="5:5" ht="12.75" customHeight="1" x14ac:dyDescent="0.2">
      <c r="E675" s="219"/>
    </row>
    <row r="676" spans="5:5" ht="12.75" customHeight="1" x14ac:dyDescent="0.2">
      <c r="E676" s="219"/>
    </row>
    <row r="677" spans="5:5" ht="12.75" customHeight="1" x14ac:dyDescent="0.2">
      <c r="E677" s="219"/>
    </row>
    <row r="678" spans="5:5" ht="12.75" customHeight="1" x14ac:dyDescent="0.2">
      <c r="E678" s="219"/>
    </row>
    <row r="679" spans="5:5" ht="12.75" customHeight="1" x14ac:dyDescent="0.2">
      <c r="E679" s="219"/>
    </row>
    <row r="680" spans="5:5" ht="12.75" customHeight="1" x14ac:dyDescent="0.2">
      <c r="E680" s="219"/>
    </row>
    <row r="681" spans="5:5" ht="12.75" customHeight="1" x14ac:dyDescent="0.2">
      <c r="E681" s="219"/>
    </row>
    <row r="682" spans="5:5" ht="12.75" customHeight="1" x14ac:dyDescent="0.2">
      <c r="E682" s="219"/>
    </row>
    <row r="683" spans="5:5" ht="12.75" customHeight="1" x14ac:dyDescent="0.2">
      <c r="E683" s="219"/>
    </row>
    <row r="684" spans="5:5" ht="12.75" customHeight="1" x14ac:dyDescent="0.2">
      <c r="E684" s="219"/>
    </row>
    <row r="685" spans="5:5" ht="12.75" customHeight="1" x14ac:dyDescent="0.2">
      <c r="E685" s="219"/>
    </row>
    <row r="686" spans="5:5" ht="12.75" customHeight="1" x14ac:dyDescent="0.2">
      <c r="E686" s="219"/>
    </row>
    <row r="687" spans="5:5" ht="12.75" customHeight="1" x14ac:dyDescent="0.2">
      <c r="E687" s="219"/>
    </row>
    <row r="688" spans="5:5" ht="12.75" customHeight="1" x14ac:dyDescent="0.2">
      <c r="E688" s="219"/>
    </row>
    <row r="689" spans="5:5" ht="12.75" customHeight="1" x14ac:dyDescent="0.2">
      <c r="E689" s="219"/>
    </row>
    <row r="690" spans="5:5" ht="12.75" customHeight="1" x14ac:dyDescent="0.2">
      <c r="E690" s="219"/>
    </row>
    <row r="691" spans="5:5" ht="12.75" customHeight="1" x14ac:dyDescent="0.2">
      <c r="E691" s="219"/>
    </row>
    <row r="692" spans="5:5" ht="12.75" customHeight="1" x14ac:dyDescent="0.2">
      <c r="E692" s="219"/>
    </row>
    <row r="693" spans="5:5" ht="12.75" customHeight="1" x14ac:dyDescent="0.2">
      <c r="E693" s="219"/>
    </row>
    <row r="694" spans="5:5" ht="12.75" customHeight="1" x14ac:dyDescent="0.2">
      <c r="E694" s="219"/>
    </row>
    <row r="695" spans="5:5" ht="12.75" customHeight="1" x14ac:dyDescent="0.2">
      <c r="E695" s="219"/>
    </row>
    <row r="696" spans="5:5" ht="12.75" customHeight="1" x14ac:dyDescent="0.2">
      <c r="E696" s="219"/>
    </row>
    <row r="697" spans="5:5" ht="12.75" customHeight="1" x14ac:dyDescent="0.2">
      <c r="E697" s="219"/>
    </row>
    <row r="698" spans="5:5" ht="12.75" customHeight="1" x14ac:dyDescent="0.2">
      <c r="E698" s="219"/>
    </row>
    <row r="699" spans="5:5" ht="12.75" customHeight="1" x14ac:dyDescent="0.2">
      <c r="E699" s="219"/>
    </row>
    <row r="700" spans="5:5" ht="12.75" customHeight="1" x14ac:dyDescent="0.2">
      <c r="E700" s="219"/>
    </row>
    <row r="701" spans="5:5" ht="12.75" customHeight="1" x14ac:dyDescent="0.2">
      <c r="E701" s="219"/>
    </row>
    <row r="702" spans="5:5" ht="12.75" customHeight="1" x14ac:dyDescent="0.2">
      <c r="E702" s="219"/>
    </row>
    <row r="703" spans="5:5" ht="12.75" customHeight="1" x14ac:dyDescent="0.2">
      <c r="E703" s="219"/>
    </row>
    <row r="704" spans="5:5" ht="12.75" customHeight="1" x14ac:dyDescent="0.2">
      <c r="E704" s="219"/>
    </row>
    <row r="705" spans="5:5" ht="12.75" customHeight="1" x14ac:dyDescent="0.2">
      <c r="E705" s="219"/>
    </row>
    <row r="706" spans="5:5" ht="12.75" customHeight="1" x14ac:dyDescent="0.2">
      <c r="E706" s="219"/>
    </row>
    <row r="707" spans="5:5" ht="12.75" customHeight="1" x14ac:dyDescent="0.2">
      <c r="E707" s="219"/>
    </row>
    <row r="708" spans="5:5" ht="12.75" customHeight="1" x14ac:dyDescent="0.2">
      <c r="E708" s="219"/>
    </row>
    <row r="709" spans="5:5" ht="12.75" customHeight="1" x14ac:dyDescent="0.2">
      <c r="E709" s="219"/>
    </row>
    <row r="710" spans="5:5" ht="12.75" customHeight="1" x14ac:dyDescent="0.2">
      <c r="E710" s="219"/>
    </row>
    <row r="711" spans="5:5" ht="12.75" customHeight="1" x14ac:dyDescent="0.2">
      <c r="E711" s="219"/>
    </row>
    <row r="712" spans="5:5" ht="12.75" customHeight="1" x14ac:dyDescent="0.2">
      <c r="E712" s="219"/>
    </row>
    <row r="713" spans="5:5" ht="12.75" customHeight="1" x14ac:dyDescent="0.2">
      <c r="E713" s="219"/>
    </row>
    <row r="714" spans="5:5" ht="12.75" customHeight="1" x14ac:dyDescent="0.2">
      <c r="E714" s="219"/>
    </row>
    <row r="715" spans="5:5" ht="12.75" customHeight="1" x14ac:dyDescent="0.2">
      <c r="E715" s="219"/>
    </row>
    <row r="716" spans="5:5" ht="12.75" customHeight="1" x14ac:dyDescent="0.2">
      <c r="E716" s="219"/>
    </row>
    <row r="717" spans="5:5" ht="12.75" customHeight="1" x14ac:dyDescent="0.2">
      <c r="E717" s="219"/>
    </row>
    <row r="718" spans="5:5" ht="12.75" customHeight="1" x14ac:dyDescent="0.2">
      <c r="E718" s="219"/>
    </row>
    <row r="719" spans="5:5" ht="12.75" customHeight="1" x14ac:dyDescent="0.2">
      <c r="E719" s="219"/>
    </row>
    <row r="720" spans="5:5" ht="12.75" customHeight="1" x14ac:dyDescent="0.2">
      <c r="E720" s="219"/>
    </row>
    <row r="721" spans="5:5" ht="12.75" customHeight="1" x14ac:dyDescent="0.2">
      <c r="E721" s="219"/>
    </row>
    <row r="722" spans="5:5" ht="12.75" customHeight="1" x14ac:dyDescent="0.2">
      <c r="E722" s="219"/>
    </row>
    <row r="723" spans="5:5" ht="12.75" customHeight="1" x14ac:dyDescent="0.2">
      <c r="E723" s="219"/>
    </row>
    <row r="724" spans="5:5" ht="12.75" customHeight="1" x14ac:dyDescent="0.2">
      <c r="E724" s="219"/>
    </row>
    <row r="725" spans="5:5" ht="12.75" customHeight="1" x14ac:dyDescent="0.2">
      <c r="E725" s="219"/>
    </row>
    <row r="726" spans="5:5" ht="12.75" customHeight="1" x14ac:dyDescent="0.2">
      <c r="E726" s="219"/>
    </row>
    <row r="727" spans="5:5" ht="12.75" customHeight="1" x14ac:dyDescent="0.2">
      <c r="E727" s="219"/>
    </row>
    <row r="728" spans="5:5" ht="12.75" customHeight="1" x14ac:dyDescent="0.2">
      <c r="E728" s="219"/>
    </row>
    <row r="729" spans="5:5" ht="12.75" customHeight="1" x14ac:dyDescent="0.2">
      <c r="E729" s="219"/>
    </row>
    <row r="730" spans="5:5" ht="12.75" customHeight="1" x14ac:dyDescent="0.2">
      <c r="E730" s="219"/>
    </row>
    <row r="731" spans="5:5" ht="12.75" customHeight="1" x14ac:dyDescent="0.2">
      <c r="E731" s="219"/>
    </row>
    <row r="732" spans="5:5" ht="12.75" customHeight="1" x14ac:dyDescent="0.2">
      <c r="E732" s="219"/>
    </row>
    <row r="733" spans="5:5" ht="12.75" customHeight="1" x14ac:dyDescent="0.2">
      <c r="E733" s="219"/>
    </row>
    <row r="734" spans="5:5" ht="12.75" customHeight="1" x14ac:dyDescent="0.2">
      <c r="E734" s="219"/>
    </row>
    <row r="735" spans="5:5" ht="12.75" customHeight="1" x14ac:dyDescent="0.2">
      <c r="E735" s="219"/>
    </row>
    <row r="736" spans="5:5" ht="12.75" customHeight="1" x14ac:dyDescent="0.2">
      <c r="E736" s="219"/>
    </row>
    <row r="737" spans="5:5" ht="12.75" customHeight="1" x14ac:dyDescent="0.2">
      <c r="E737" s="219"/>
    </row>
    <row r="738" spans="5:5" ht="12.75" customHeight="1" x14ac:dyDescent="0.2">
      <c r="E738" s="219"/>
    </row>
    <row r="739" spans="5:5" ht="12.75" customHeight="1" x14ac:dyDescent="0.2">
      <c r="E739" s="219"/>
    </row>
    <row r="740" spans="5:5" ht="12.75" customHeight="1" x14ac:dyDescent="0.2">
      <c r="E740" s="219"/>
    </row>
    <row r="741" spans="5:5" ht="12.75" customHeight="1" x14ac:dyDescent="0.2">
      <c r="E741" s="219"/>
    </row>
    <row r="742" spans="5:5" ht="12.75" customHeight="1" x14ac:dyDescent="0.2">
      <c r="E742" s="219"/>
    </row>
    <row r="743" spans="5:5" ht="12.75" customHeight="1" x14ac:dyDescent="0.2">
      <c r="E743" s="219"/>
    </row>
    <row r="744" spans="5:5" ht="12.75" customHeight="1" x14ac:dyDescent="0.2">
      <c r="E744" s="219"/>
    </row>
    <row r="745" spans="5:5" ht="12.75" customHeight="1" x14ac:dyDescent="0.2">
      <c r="E745" s="219"/>
    </row>
    <row r="746" spans="5:5" ht="12.75" customHeight="1" x14ac:dyDescent="0.2">
      <c r="E746" s="219"/>
    </row>
    <row r="747" spans="5:5" ht="12.75" customHeight="1" x14ac:dyDescent="0.2">
      <c r="E747" s="219"/>
    </row>
    <row r="748" spans="5:5" ht="12.75" customHeight="1" x14ac:dyDescent="0.2">
      <c r="E748" s="219"/>
    </row>
    <row r="749" spans="5:5" ht="12.75" customHeight="1" x14ac:dyDescent="0.2">
      <c r="E749" s="219"/>
    </row>
    <row r="750" spans="5:5" ht="12.75" customHeight="1" x14ac:dyDescent="0.2">
      <c r="E750" s="219"/>
    </row>
    <row r="751" spans="5:5" ht="12.75" customHeight="1" x14ac:dyDescent="0.2">
      <c r="E751" s="219"/>
    </row>
    <row r="752" spans="5:5" ht="12.75" customHeight="1" x14ac:dyDescent="0.2">
      <c r="E752" s="219"/>
    </row>
    <row r="753" spans="5:5" ht="12.75" customHeight="1" x14ac:dyDescent="0.2">
      <c r="E753" s="219"/>
    </row>
    <row r="754" spans="5:5" ht="12.75" customHeight="1" x14ac:dyDescent="0.2">
      <c r="E754" s="219"/>
    </row>
    <row r="755" spans="5:5" ht="12.75" customHeight="1" x14ac:dyDescent="0.2">
      <c r="E755" s="219"/>
    </row>
    <row r="756" spans="5:5" ht="12.75" customHeight="1" x14ac:dyDescent="0.2">
      <c r="E756" s="219"/>
    </row>
    <row r="757" spans="5:5" ht="12.75" customHeight="1" x14ac:dyDescent="0.2">
      <c r="E757" s="219"/>
    </row>
    <row r="758" spans="5:5" ht="12.75" customHeight="1" x14ac:dyDescent="0.2">
      <c r="E758" s="219"/>
    </row>
    <row r="759" spans="5:5" ht="12.75" customHeight="1" x14ac:dyDescent="0.2">
      <c r="E759" s="219"/>
    </row>
    <row r="760" spans="5:5" ht="12.75" customHeight="1" x14ac:dyDescent="0.2">
      <c r="E760" s="219"/>
    </row>
    <row r="761" spans="5:5" ht="12.75" customHeight="1" x14ac:dyDescent="0.2">
      <c r="E761" s="219"/>
    </row>
    <row r="762" spans="5:5" ht="12.75" customHeight="1" x14ac:dyDescent="0.2">
      <c r="E762" s="219"/>
    </row>
    <row r="763" spans="5:5" ht="12.75" customHeight="1" x14ac:dyDescent="0.2">
      <c r="E763" s="219"/>
    </row>
    <row r="764" spans="5:5" ht="12.75" customHeight="1" x14ac:dyDescent="0.2">
      <c r="E764" s="219"/>
    </row>
    <row r="765" spans="5:5" ht="12.75" customHeight="1" x14ac:dyDescent="0.2">
      <c r="E765" s="219"/>
    </row>
    <row r="766" spans="5:5" ht="12.75" customHeight="1" x14ac:dyDescent="0.2">
      <c r="E766" s="219"/>
    </row>
    <row r="767" spans="5:5" ht="12.75" customHeight="1" x14ac:dyDescent="0.2">
      <c r="E767" s="219"/>
    </row>
    <row r="768" spans="5:5" ht="12.75" customHeight="1" x14ac:dyDescent="0.2">
      <c r="E768" s="219"/>
    </row>
    <row r="769" spans="5:5" ht="12.75" customHeight="1" x14ac:dyDescent="0.2">
      <c r="E769" s="219"/>
    </row>
    <row r="770" spans="5:5" ht="12.75" customHeight="1" x14ac:dyDescent="0.2">
      <c r="E770" s="219"/>
    </row>
    <row r="771" spans="5:5" ht="12.75" customHeight="1" x14ac:dyDescent="0.2">
      <c r="E771" s="219"/>
    </row>
    <row r="772" spans="5:5" ht="12.75" customHeight="1" x14ac:dyDescent="0.2">
      <c r="E772" s="219"/>
    </row>
    <row r="773" spans="5:5" ht="12.75" customHeight="1" x14ac:dyDescent="0.2">
      <c r="E773" s="219"/>
    </row>
    <row r="774" spans="5:5" ht="12.75" customHeight="1" x14ac:dyDescent="0.2">
      <c r="E774" s="219"/>
    </row>
    <row r="775" spans="5:5" ht="12.75" customHeight="1" x14ac:dyDescent="0.2">
      <c r="E775" s="219"/>
    </row>
    <row r="776" spans="5:5" ht="12.75" customHeight="1" x14ac:dyDescent="0.2">
      <c r="E776" s="219"/>
    </row>
    <row r="777" spans="5:5" ht="12.75" customHeight="1" x14ac:dyDescent="0.2">
      <c r="E777" s="219"/>
    </row>
    <row r="778" spans="5:5" ht="12.75" customHeight="1" x14ac:dyDescent="0.2">
      <c r="E778" s="219"/>
    </row>
    <row r="779" spans="5:5" ht="12.75" customHeight="1" x14ac:dyDescent="0.2">
      <c r="E779" s="219"/>
    </row>
    <row r="780" spans="5:5" ht="12.75" customHeight="1" x14ac:dyDescent="0.2">
      <c r="E780" s="219"/>
    </row>
    <row r="781" spans="5:5" ht="12.75" customHeight="1" x14ac:dyDescent="0.2">
      <c r="E781" s="219"/>
    </row>
    <row r="782" spans="5:5" ht="12.75" customHeight="1" x14ac:dyDescent="0.2">
      <c r="E782" s="219"/>
    </row>
    <row r="783" spans="5:5" ht="12.75" customHeight="1" x14ac:dyDescent="0.2">
      <c r="E783" s="219"/>
    </row>
    <row r="784" spans="5:5" ht="12.75" customHeight="1" x14ac:dyDescent="0.2">
      <c r="E784" s="219"/>
    </row>
    <row r="785" spans="5:5" ht="12.75" customHeight="1" x14ac:dyDescent="0.2">
      <c r="E785" s="219"/>
    </row>
    <row r="786" spans="5:5" ht="12.75" customHeight="1" x14ac:dyDescent="0.2">
      <c r="E786" s="219"/>
    </row>
    <row r="787" spans="5:5" ht="12.75" customHeight="1" x14ac:dyDescent="0.2">
      <c r="E787" s="219"/>
    </row>
    <row r="788" spans="5:5" ht="12.75" customHeight="1" x14ac:dyDescent="0.2">
      <c r="E788" s="219"/>
    </row>
    <row r="789" spans="5:5" ht="12.75" customHeight="1" x14ac:dyDescent="0.2">
      <c r="E789" s="219"/>
    </row>
    <row r="790" spans="5:5" ht="12.75" customHeight="1" x14ac:dyDescent="0.2">
      <c r="E790" s="219"/>
    </row>
    <row r="791" spans="5:5" ht="12.75" customHeight="1" x14ac:dyDescent="0.2">
      <c r="E791" s="219"/>
    </row>
    <row r="792" spans="5:5" ht="12.75" customHeight="1" x14ac:dyDescent="0.2">
      <c r="E792" s="219"/>
    </row>
    <row r="793" spans="5:5" ht="12.75" customHeight="1" x14ac:dyDescent="0.2">
      <c r="E793" s="219"/>
    </row>
    <row r="794" spans="5:5" ht="12.75" customHeight="1" x14ac:dyDescent="0.2">
      <c r="E794" s="219"/>
    </row>
    <row r="795" spans="5:5" ht="12.75" customHeight="1" x14ac:dyDescent="0.2">
      <c r="E795" s="219"/>
    </row>
    <row r="796" spans="5:5" ht="12.75" customHeight="1" x14ac:dyDescent="0.2">
      <c r="E796" s="219"/>
    </row>
    <row r="797" spans="5:5" ht="12.75" customHeight="1" x14ac:dyDescent="0.2">
      <c r="E797" s="219"/>
    </row>
    <row r="798" spans="5:5" ht="12.75" customHeight="1" x14ac:dyDescent="0.2">
      <c r="E798" s="219"/>
    </row>
    <row r="799" spans="5:5" ht="12.75" customHeight="1" x14ac:dyDescent="0.2">
      <c r="E799" s="219"/>
    </row>
    <row r="800" spans="5:5" ht="12.75" customHeight="1" x14ac:dyDescent="0.2">
      <c r="E800" s="219"/>
    </row>
    <row r="801" spans="5:5" ht="12.75" customHeight="1" x14ac:dyDescent="0.2">
      <c r="E801" s="219"/>
    </row>
    <row r="802" spans="5:5" ht="12.75" customHeight="1" x14ac:dyDescent="0.2">
      <c r="E802" s="219"/>
    </row>
    <row r="803" spans="5:5" ht="12.75" customHeight="1" x14ac:dyDescent="0.2">
      <c r="E803" s="219"/>
    </row>
    <row r="804" spans="5:5" ht="12.75" customHeight="1" x14ac:dyDescent="0.2">
      <c r="E804" s="219"/>
    </row>
    <row r="805" spans="5:5" ht="12.75" customHeight="1" x14ac:dyDescent="0.2">
      <c r="E805" s="219"/>
    </row>
    <row r="806" spans="5:5" ht="12.75" customHeight="1" x14ac:dyDescent="0.2">
      <c r="E806" s="219"/>
    </row>
    <row r="807" spans="5:5" ht="12.75" customHeight="1" x14ac:dyDescent="0.2">
      <c r="E807" s="219"/>
    </row>
    <row r="808" spans="5:5" ht="12.75" customHeight="1" x14ac:dyDescent="0.2">
      <c r="E808" s="219"/>
    </row>
    <row r="809" spans="5:5" ht="12.75" customHeight="1" x14ac:dyDescent="0.2">
      <c r="E809" s="219"/>
    </row>
    <row r="810" spans="5:5" ht="12.75" customHeight="1" x14ac:dyDescent="0.2">
      <c r="E810" s="219"/>
    </row>
    <row r="811" spans="5:5" ht="12.75" customHeight="1" x14ac:dyDescent="0.2">
      <c r="E811" s="219"/>
    </row>
    <row r="812" spans="5:5" ht="12.75" customHeight="1" x14ac:dyDescent="0.2">
      <c r="E812" s="219"/>
    </row>
    <row r="813" spans="5:5" ht="12.75" customHeight="1" x14ac:dyDescent="0.2">
      <c r="E813" s="219"/>
    </row>
    <row r="814" spans="5:5" ht="12.75" customHeight="1" x14ac:dyDescent="0.2">
      <c r="E814" s="219"/>
    </row>
    <row r="815" spans="5:5" ht="12.75" customHeight="1" x14ac:dyDescent="0.2">
      <c r="E815" s="219"/>
    </row>
    <row r="816" spans="5:5" ht="12.75" customHeight="1" x14ac:dyDescent="0.2">
      <c r="E816" s="219"/>
    </row>
    <row r="817" spans="5:5" ht="12.75" customHeight="1" x14ac:dyDescent="0.2">
      <c r="E817" s="219"/>
    </row>
    <row r="818" spans="5:5" ht="12.75" customHeight="1" x14ac:dyDescent="0.2">
      <c r="E818" s="219"/>
    </row>
    <row r="819" spans="5:5" ht="12.75" customHeight="1" x14ac:dyDescent="0.2">
      <c r="E819" s="219"/>
    </row>
    <row r="820" spans="5:5" ht="12.75" customHeight="1" x14ac:dyDescent="0.2">
      <c r="E820" s="219"/>
    </row>
    <row r="821" spans="5:5" ht="12.75" customHeight="1" x14ac:dyDescent="0.2">
      <c r="E821" s="219"/>
    </row>
    <row r="822" spans="5:5" ht="12.75" customHeight="1" x14ac:dyDescent="0.2">
      <c r="E822" s="219"/>
    </row>
    <row r="823" spans="5:5" ht="12.75" customHeight="1" x14ac:dyDescent="0.2">
      <c r="E823" s="219"/>
    </row>
    <row r="824" spans="5:5" ht="12.75" customHeight="1" x14ac:dyDescent="0.2">
      <c r="E824" s="219"/>
    </row>
    <row r="825" spans="5:5" ht="12.75" customHeight="1" x14ac:dyDescent="0.2">
      <c r="E825" s="219"/>
    </row>
    <row r="826" spans="5:5" ht="12.75" customHeight="1" x14ac:dyDescent="0.2">
      <c r="E826" s="219"/>
    </row>
    <row r="827" spans="5:5" ht="12.75" customHeight="1" x14ac:dyDescent="0.2">
      <c r="E827" s="219"/>
    </row>
    <row r="828" spans="5:5" ht="12.75" customHeight="1" x14ac:dyDescent="0.2">
      <c r="E828" s="219"/>
    </row>
    <row r="829" spans="5:5" ht="12.75" customHeight="1" x14ac:dyDescent="0.2">
      <c r="E829" s="219"/>
    </row>
    <row r="830" spans="5:5" ht="12.75" customHeight="1" x14ac:dyDescent="0.2">
      <c r="E830" s="219"/>
    </row>
    <row r="831" spans="5:5" ht="12.75" customHeight="1" x14ac:dyDescent="0.2">
      <c r="E831" s="219"/>
    </row>
    <row r="832" spans="5:5" ht="12.75" customHeight="1" x14ac:dyDescent="0.2">
      <c r="E832" s="219"/>
    </row>
    <row r="833" spans="5:5" ht="12.75" customHeight="1" x14ac:dyDescent="0.2">
      <c r="E833" s="219"/>
    </row>
    <row r="834" spans="5:5" ht="12.75" customHeight="1" x14ac:dyDescent="0.2">
      <c r="E834" s="219"/>
    </row>
    <row r="835" spans="5:5" ht="12.75" customHeight="1" x14ac:dyDescent="0.2">
      <c r="E835" s="219"/>
    </row>
    <row r="836" spans="5:5" ht="12.75" customHeight="1" x14ac:dyDescent="0.2">
      <c r="E836" s="219"/>
    </row>
    <row r="837" spans="5:5" ht="12.75" customHeight="1" x14ac:dyDescent="0.2">
      <c r="E837" s="219"/>
    </row>
    <row r="838" spans="5:5" ht="12.75" customHeight="1" x14ac:dyDescent="0.2">
      <c r="E838" s="219"/>
    </row>
    <row r="839" spans="5:5" ht="12.75" customHeight="1" x14ac:dyDescent="0.2">
      <c r="E839" s="219"/>
    </row>
    <row r="840" spans="5:5" ht="12.75" customHeight="1" x14ac:dyDescent="0.2">
      <c r="E840" s="219"/>
    </row>
    <row r="841" spans="5:5" ht="12.75" customHeight="1" x14ac:dyDescent="0.2">
      <c r="E841" s="219"/>
    </row>
    <row r="842" spans="5:5" ht="12.75" customHeight="1" x14ac:dyDescent="0.2">
      <c r="E842" s="219"/>
    </row>
    <row r="843" spans="5:5" ht="12.75" customHeight="1" x14ac:dyDescent="0.2">
      <c r="E843" s="219"/>
    </row>
    <row r="844" spans="5:5" ht="12.75" customHeight="1" x14ac:dyDescent="0.2">
      <c r="E844" s="219"/>
    </row>
    <row r="845" spans="5:5" ht="12.75" customHeight="1" x14ac:dyDescent="0.2">
      <c r="E845" s="219"/>
    </row>
    <row r="846" spans="5:5" ht="12.75" customHeight="1" x14ac:dyDescent="0.2">
      <c r="E846" s="219"/>
    </row>
    <row r="847" spans="5:5" ht="12.75" customHeight="1" x14ac:dyDescent="0.2">
      <c r="E847" s="219"/>
    </row>
    <row r="848" spans="5:5" ht="12.75" customHeight="1" x14ac:dyDescent="0.2">
      <c r="E848" s="219"/>
    </row>
    <row r="849" spans="5:5" ht="12.75" customHeight="1" x14ac:dyDescent="0.2">
      <c r="E849" s="219"/>
    </row>
    <row r="850" spans="5:5" ht="12.75" customHeight="1" x14ac:dyDescent="0.2">
      <c r="E850" s="219"/>
    </row>
    <row r="851" spans="5:5" ht="12.75" customHeight="1" x14ac:dyDescent="0.2">
      <c r="E851" s="219"/>
    </row>
    <row r="852" spans="5:5" ht="12.75" customHeight="1" x14ac:dyDescent="0.2">
      <c r="E852" s="219"/>
    </row>
    <row r="853" spans="5:5" ht="12.75" customHeight="1" x14ac:dyDescent="0.2">
      <c r="E853" s="219"/>
    </row>
    <row r="854" spans="5:5" ht="12.75" customHeight="1" x14ac:dyDescent="0.2">
      <c r="E854" s="219"/>
    </row>
    <row r="855" spans="5:5" ht="12.75" customHeight="1" x14ac:dyDescent="0.2">
      <c r="E855" s="219"/>
    </row>
    <row r="856" spans="5:5" ht="12.75" customHeight="1" x14ac:dyDescent="0.2">
      <c r="E856" s="219"/>
    </row>
    <row r="857" spans="5:5" ht="12.75" customHeight="1" x14ac:dyDescent="0.2">
      <c r="E857" s="219"/>
    </row>
    <row r="858" spans="5:5" ht="12.75" customHeight="1" x14ac:dyDescent="0.2">
      <c r="E858" s="219"/>
    </row>
    <row r="859" spans="5:5" ht="12.75" customHeight="1" x14ac:dyDescent="0.2">
      <c r="E859" s="219"/>
    </row>
    <row r="860" spans="5:5" ht="12.75" customHeight="1" x14ac:dyDescent="0.2">
      <c r="E860" s="219"/>
    </row>
    <row r="861" spans="5:5" ht="12.75" customHeight="1" x14ac:dyDescent="0.2">
      <c r="E861" s="219"/>
    </row>
    <row r="862" spans="5:5" ht="12.75" customHeight="1" x14ac:dyDescent="0.2">
      <c r="E862" s="219"/>
    </row>
    <row r="863" spans="5:5" ht="12.75" customHeight="1" x14ac:dyDescent="0.2">
      <c r="E863" s="219"/>
    </row>
    <row r="864" spans="5:5" ht="12.75" customHeight="1" x14ac:dyDescent="0.2">
      <c r="E864" s="219"/>
    </row>
    <row r="865" spans="5:5" ht="12.75" customHeight="1" x14ac:dyDescent="0.2">
      <c r="E865" s="219"/>
    </row>
    <row r="866" spans="5:5" ht="12.75" customHeight="1" x14ac:dyDescent="0.2">
      <c r="E866" s="219"/>
    </row>
    <row r="867" spans="5:5" ht="12.75" customHeight="1" x14ac:dyDescent="0.2">
      <c r="E867" s="219"/>
    </row>
    <row r="868" spans="5:5" ht="12.75" customHeight="1" x14ac:dyDescent="0.2">
      <c r="E868" s="219"/>
    </row>
    <row r="869" spans="5:5" ht="12.75" customHeight="1" x14ac:dyDescent="0.2">
      <c r="E869" s="219"/>
    </row>
    <row r="870" spans="5:5" ht="12.75" customHeight="1" x14ac:dyDescent="0.2">
      <c r="E870" s="219"/>
    </row>
    <row r="871" spans="5:5" ht="12.75" customHeight="1" x14ac:dyDescent="0.2">
      <c r="E871" s="219"/>
    </row>
    <row r="872" spans="5:5" ht="12.75" customHeight="1" x14ac:dyDescent="0.2">
      <c r="E872" s="219"/>
    </row>
    <row r="873" spans="5:5" ht="12.75" customHeight="1" x14ac:dyDescent="0.2">
      <c r="E873" s="219"/>
    </row>
    <row r="874" spans="5:5" ht="12.75" customHeight="1" x14ac:dyDescent="0.2">
      <c r="E874" s="219"/>
    </row>
    <row r="875" spans="5:5" ht="12.75" customHeight="1" x14ac:dyDescent="0.2">
      <c r="E875" s="219"/>
    </row>
    <row r="876" spans="5:5" ht="12.75" customHeight="1" x14ac:dyDescent="0.2">
      <c r="E876" s="219"/>
    </row>
    <row r="877" spans="5:5" ht="12.75" customHeight="1" x14ac:dyDescent="0.2">
      <c r="E877" s="219"/>
    </row>
    <row r="878" spans="5:5" ht="12.75" customHeight="1" x14ac:dyDescent="0.2">
      <c r="E878" s="219"/>
    </row>
    <row r="879" spans="5:5" ht="12.75" customHeight="1" x14ac:dyDescent="0.2">
      <c r="E879" s="219"/>
    </row>
    <row r="880" spans="5:5" ht="12.75" customHeight="1" x14ac:dyDescent="0.2">
      <c r="E880" s="219"/>
    </row>
    <row r="881" spans="5:5" ht="12.75" customHeight="1" x14ac:dyDescent="0.2">
      <c r="E881" s="219"/>
    </row>
    <row r="882" spans="5:5" ht="12.75" customHeight="1" x14ac:dyDescent="0.2">
      <c r="E882" s="219"/>
    </row>
    <row r="883" spans="5:5" ht="12.75" customHeight="1" x14ac:dyDescent="0.2">
      <c r="E883" s="219"/>
    </row>
    <row r="884" spans="5:5" ht="12.75" customHeight="1" x14ac:dyDescent="0.2">
      <c r="E884" s="219"/>
    </row>
    <row r="885" spans="5:5" ht="12.75" customHeight="1" x14ac:dyDescent="0.2">
      <c r="E885" s="219"/>
    </row>
    <row r="886" spans="5:5" ht="12.75" customHeight="1" x14ac:dyDescent="0.2">
      <c r="E886" s="219"/>
    </row>
    <row r="887" spans="5:5" ht="12.75" customHeight="1" x14ac:dyDescent="0.2">
      <c r="E887" s="219"/>
    </row>
    <row r="888" spans="5:5" ht="12.75" customHeight="1" x14ac:dyDescent="0.2">
      <c r="E888" s="219"/>
    </row>
    <row r="889" spans="5:5" ht="12.75" customHeight="1" x14ac:dyDescent="0.2">
      <c r="E889" s="219"/>
    </row>
    <row r="890" spans="5:5" ht="12.75" customHeight="1" x14ac:dyDescent="0.2">
      <c r="E890" s="219"/>
    </row>
    <row r="891" spans="5:5" ht="12.75" customHeight="1" x14ac:dyDescent="0.2">
      <c r="E891" s="219"/>
    </row>
    <row r="892" spans="5:5" ht="12.75" customHeight="1" x14ac:dyDescent="0.2">
      <c r="E892" s="219"/>
    </row>
    <row r="893" spans="5:5" ht="12.75" customHeight="1" x14ac:dyDescent="0.2">
      <c r="E893" s="219"/>
    </row>
    <row r="894" spans="5:5" ht="12.75" customHeight="1" x14ac:dyDescent="0.2">
      <c r="E894" s="219"/>
    </row>
    <row r="895" spans="5:5" ht="12.75" customHeight="1" x14ac:dyDescent="0.2">
      <c r="E895" s="219"/>
    </row>
    <row r="896" spans="5:5" ht="12.75" customHeight="1" x14ac:dyDescent="0.2">
      <c r="E896" s="219"/>
    </row>
    <row r="897" spans="5:5" ht="12.75" customHeight="1" x14ac:dyDescent="0.2">
      <c r="E897" s="219"/>
    </row>
    <row r="898" spans="5:5" ht="12.75" customHeight="1" x14ac:dyDescent="0.2">
      <c r="E898" s="219"/>
    </row>
    <row r="899" spans="5:5" ht="12.75" customHeight="1" x14ac:dyDescent="0.2">
      <c r="E899" s="219"/>
    </row>
    <row r="900" spans="5:5" ht="12.75" customHeight="1" x14ac:dyDescent="0.2">
      <c r="E900" s="219"/>
    </row>
    <row r="901" spans="5:5" ht="12.75" customHeight="1" x14ac:dyDescent="0.2">
      <c r="E901" s="219"/>
    </row>
    <row r="902" spans="5:5" ht="12.75" customHeight="1" x14ac:dyDescent="0.2">
      <c r="E902" s="219"/>
    </row>
    <row r="903" spans="5:5" ht="12.75" customHeight="1" x14ac:dyDescent="0.2">
      <c r="E903" s="219"/>
    </row>
    <row r="904" spans="5:5" ht="12.75" customHeight="1" x14ac:dyDescent="0.2">
      <c r="E904" s="219"/>
    </row>
    <row r="905" spans="5:5" ht="12.75" customHeight="1" x14ac:dyDescent="0.2">
      <c r="E905" s="219"/>
    </row>
    <row r="906" spans="5:5" ht="12.75" customHeight="1" x14ac:dyDescent="0.2">
      <c r="E906" s="219"/>
    </row>
    <row r="907" spans="5:5" ht="12.75" customHeight="1" x14ac:dyDescent="0.2">
      <c r="E907" s="219"/>
    </row>
    <row r="908" spans="5:5" ht="12.75" customHeight="1" x14ac:dyDescent="0.2">
      <c r="E908" s="219"/>
    </row>
    <row r="909" spans="5:5" ht="12.75" customHeight="1" x14ac:dyDescent="0.2">
      <c r="E909" s="219"/>
    </row>
    <row r="910" spans="5:5" ht="12.75" customHeight="1" x14ac:dyDescent="0.2">
      <c r="E910" s="219"/>
    </row>
    <row r="911" spans="5:5" ht="12.75" customHeight="1" x14ac:dyDescent="0.2">
      <c r="E911" s="219"/>
    </row>
    <row r="912" spans="5:5" ht="12.75" customHeight="1" x14ac:dyDescent="0.2">
      <c r="E912" s="219"/>
    </row>
    <row r="913" spans="5:5" ht="12.75" customHeight="1" x14ac:dyDescent="0.2">
      <c r="E913" s="219"/>
    </row>
    <row r="914" spans="5:5" ht="12.75" customHeight="1" x14ac:dyDescent="0.2">
      <c r="E914" s="219"/>
    </row>
    <row r="915" spans="5:5" ht="12.75" customHeight="1" x14ac:dyDescent="0.2">
      <c r="E915" s="219"/>
    </row>
    <row r="916" spans="5:5" ht="12.75" customHeight="1" x14ac:dyDescent="0.2">
      <c r="E916" s="219"/>
    </row>
    <row r="917" spans="5:5" ht="12.75" customHeight="1" x14ac:dyDescent="0.2">
      <c r="E917" s="219"/>
    </row>
    <row r="918" spans="5:5" ht="12.75" customHeight="1" x14ac:dyDescent="0.2">
      <c r="E918" s="219"/>
    </row>
    <row r="919" spans="5:5" ht="12.75" customHeight="1" x14ac:dyDescent="0.2">
      <c r="E919" s="219"/>
    </row>
    <row r="920" spans="5:5" ht="12.75" customHeight="1" x14ac:dyDescent="0.2">
      <c r="E920" s="219"/>
    </row>
    <row r="921" spans="5:5" ht="12.75" customHeight="1" x14ac:dyDescent="0.2">
      <c r="E921" s="219"/>
    </row>
    <row r="922" spans="5:5" ht="12.75" customHeight="1" x14ac:dyDescent="0.2">
      <c r="E922" s="219"/>
    </row>
    <row r="923" spans="5:5" ht="12.75" customHeight="1" x14ac:dyDescent="0.2">
      <c r="E923" s="219"/>
    </row>
    <row r="924" spans="5:5" ht="12.75" customHeight="1" x14ac:dyDescent="0.2">
      <c r="E924" s="219"/>
    </row>
    <row r="925" spans="5:5" ht="12.75" customHeight="1" x14ac:dyDescent="0.2">
      <c r="E925" s="219"/>
    </row>
    <row r="926" spans="5:5" ht="12.75" customHeight="1" x14ac:dyDescent="0.2">
      <c r="E926" s="219"/>
    </row>
    <row r="927" spans="5:5" ht="12.75" customHeight="1" x14ac:dyDescent="0.2">
      <c r="E927" s="219"/>
    </row>
    <row r="928" spans="5:5" ht="12.75" customHeight="1" x14ac:dyDescent="0.2">
      <c r="E928" s="219"/>
    </row>
    <row r="929" spans="5:5" ht="12.75" customHeight="1" x14ac:dyDescent="0.2">
      <c r="E929" s="219"/>
    </row>
    <row r="930" spans="5:5" ht="12.75" customHeight="1" x14ac:dyDescent="0.2">
      <c r="E930" s="219"/>
    </row>
    <row r="931" spans="5:5" ht="12.75" customHeight="1" x14ac:dyDescent="0.2">
      <c r="E931" s="219"/>
    </row>
    <row r="932" spans="5:5" ht="12.75" customHeight="1" x14ac:dyDescent="0.2">
      <c r="E932" s="219"/>
    </row>
    <row r="933" spans="5:5" ht="12.75" customHeight="1" x14ac:dyDescent="0.2">
      <c r="E933" s="219"/>
    </row>
    <row r="934" spans="5:5" ht="12.75" customHeight="1" x14ac:dyDescent="0.2">
      <c r="E934" s="219"/>
    </row>
    <row r="935" spans="5:5" ht="12.75" customHeight="1" x14ac:dyDescent="0.2">
      <c r="E935" s="219"/>
    </row>
    <row r="936" spans="5:5" ht="12.75" customHeight="1" x14ac:dyDescent="0.2">
      <c r="E936" s="219"/>
    </row>
    <row r="937" spans="5:5" ht="12.75" customHeight="1" x14ac:dyDescent="0.2">
      <c r="E937" s="219"/>
    </row>
    <row r="938" spans="5:5" ht="12.75" customHeight="1" x14ac:dyDescent="0.2">
      <c r="E938" s="219"/>
    </row>
    <row r="939" spans="5:5" ht="12.75" customHeight="1" x14ac:dyDescent="0.2">
      <c r="E939" s="219"/>
    </row>
    <row r="940" spans="5:5" ht="12.75" customHeight="1" x14ac:dyDescent="0.2">
      <c r="E940" s="219"/>
    </row>
    <row r="941" spans="5:5" ht="12.75" customHeight="1" x14ac:dyDescent="0.2">
      <c r="E941" s="219"/>
    </row>
    <row r="942" spans="5:5" ht="12.75" customHeight="1" x14ac:dyDescent="0.2">
      <c r="E942" s="219"/>
    </row>
    <row r="943" spans="5:5" ht="12.75" customHeight="1" x14ac:dyDescent="0.2">
      <c r="E943" s="219"/>
    </row>
    <row r="944" spans="5:5" ht="12.75" customHeight="1" x14ac:dyDescent="0.2">
      <c r="E944" s="219"/>
    </row>
    <row r="945" spans="5:5" ht="12.75" customHeight="1" x14ac:dyDescent="0.2">
      <c r="E945" s="219"/>
    </row>
    <row r="946" spans="5:5" ht="12.75" customHeight="1" x14ac:dyDescent="0.2">
      <c r="E946" s="219"/>
    </row>
    <row r="947" spans="5:5" ht="12.75" customHeight="1" x14ac:dyDescent="0.2">
      <c r="E947" s="219"/>
    </row>
    <row r="948" spans="5:5" ht="12.75" customHeight="1" x14ac:dyDescent="0.2">
      <c r="E948" s="219"/>
    </row>
    <row r="949" spans="5:5" ht="12.75" customHeight="1" x14ac:dyDescent="0.2">
      <c r="E949" s="219"/>
    </row>
    <row r="950" spans="5:5" ht="12.75" customHeight="1" x14ac:dyDescent="0.2">
      <c r="E950" s="219"/>
    </row>
    <row r="951" spans="5:5" ht="12.75" customHeight="1" x14ac:dyDescent="0.2">
      <c r="E951" s="219"/>
    </row>
    <row r="952" spans="5:5" ht="12.75" customHeight="1" x14ac:dyDescent="0.2">
      <c r="E952" s="219"/>
    </row>
    <row r="953" spans="5:5" ht="12.75" customHeight="1" x14ac:dyDescent="0.2">
      <c r="E953" s="219"/>
    </row>
    <row r="954" spans="5:5" ht="12.75" customHeight="1" x14ac:dyDescent="0.2">
      <c r="E954" s="219"/>
    </row>
    <row r="955" spans="5:5" ht="12.75" customHeight="1" x14ac:dyDescent="0.2">
      <c r="E955" s="219"/>
    </row>
    <row r="956" spans="5:5" ht="12.75" customHeight="1" x14ac:dyDescent="0.2">
      <c r="E956" s="219"/>
    </row>
    <row r="957" spans="5:5" ht="12.75" customHeight="1" x14ac:dyDescent="0.2">
      <c r="E957" s="219"/>
    </row>
    <row r="958" spans="5:5" ht="12.75" customHeight="1" x14ac:dyDescent="0.2">
      <c r="E958" s="219"/>
    </row>
    <row r="959" spans="5:5" ht="12.75" customHeight="1" x14ac:dyDescent="0.2">
      <c r="E959" s="219"/>
    </row>
    <row r="960" spans="5:5" ht="12.75" customHeight="1" x14ac:dyDescent="0.2">
      <c r="E960" s="219"/>
    </row>
    <row r="961" spans="5:5" ht="12.75" customHeight="1" x14ac:dyDescent="0.2">
      <c r="E961" s="219"/>
    </row>
    <row r="962" spans="5:5" ht="12.75" customHeight="1" x14ac:dyDescent="0.2">
      <c r="E962" s="219"/>
    </row>
    <row r="963" spans="5:5" ht="12.75" customHeight="1" x14ac:dyDescent="0.2">
      <c r="E963" s="219"/>
    </row>
    <row r="964" spans="5:5" ht="12.75" customHeight="1" x14ac:dyDescent="0.2">
      <c r="E964" s="219"/>
    </row>
    <row r="965" spans="5:5" ht="12.75" customHeight="1" x14ac:dyDescent="0.2">
      <c r="E965" s="219"/>
    </row>
    <row r="966" spans="5:5" ht="12.75" customHeight="1" x14ac:dyDescent="0.2">
      <c r="E966" s="219"/>
    </row>
    <row r="967" spans="5:5" ht="12.75" customHeight="1" x14ac:dyDescent="0.2">
      <c r="E967" s="219"/>
    </row>
    <row r="968" spans="5:5" ht="12.75" customHeight="1" x14ac:dyDescent="0.2">
      <c r="E968" s="219"/>
    </row>
    <row r="969" spans="5:5" ht="12.75" customHeight="1" x14ac:dyDescent="0.2">
      <c r="E969" s="219"/>
    </row>
    <row r="970" spans="5:5" ht="12.75" customHeight="1" x14ac:dyDescent="0.2">
      <c r="E970" s="219"/>
    </row>
    <row r="971" spans="5:5" ht="12.75" customHeight="1" x14ac:dyDescent="0.2">
      <c r="E971" s="219"/>
    </row>
    <row r="972" spans="5:5" ht="12.75" customHeight="1" x14ac:dyDescent="0.2">
      <c r="E972" s="219"/>
    </row>
    <row r="973" spans="5:5" ht="12.75" customHeight="1" x14ac:dyDescent="0.2">
      <c r="E973" s="219"/>
    </row>
    <row r="974" spans="5:5" ht="12.75" customHeight="1" x14ac:dyDescent="0.2">
      <c r="E974" s="219"/>
    </row>
    <row r="975" spans="5:5" ht="12.75" customHeight="1" x14ac:dyDescent="0.2">
      <c r="E975" s="219"/>
    </row>
    <row r="976" spans="5:5" ht="12.75" customHeight="1" x14ac:dyDescent="0.2">
      <c r="E976" s="219"/>
    </row>
    <row r="977" spans="5:5" ht="12.75" customHeight="1" x14ac:dyDescent="0.2">
      <c r="E977" s="219"/>
    </row>
    <row r="978" spans="5:5" ht="12.75" customHeight="1" x14ac:dyDescent="0.2">
      <c r="E978" s="219"/>
    </row>
    <row r="979" spans="5:5" ht="12.75" customHeight="1" x14ac:dyDescent="0.2">
      <c r="E979" s="219"/>
    </row>
    <row r="980" spans="5:5" ht="12.75" customHeight="1" x14ac:dyDescent="0.2">
      <c r="E980" s="219"/>
    </row>
    <row r="981" spans="5:5" ht="12.75" customHeight="1" x14ac:dyDescent="0.2">
      <c r="E981" s="219"/>
    </row>
    <row r="982" spans="5:5" ht="12.75" customHeight="1" x14ac:dyDescent="0.2">
      <c r="E982" s="219"/>
    </row>
    <row r="983" spans="5:5" ht="12.75" customHeight="1" x14ac:dyDescent="0.2">
      <c r="E983" s="219"/>
    </row>
    <row r="984" spans="5:5" ht="12.75" customHeight="1" x14ac:dyDescent="0.2">
      <c r="E984" s="219"/>
    </row>
    <row r="985" spans="5:5" ht="12.75" customHeight="1" x14ac:dyDescent="0.2">
      <c r="E985" s="219"/>
    </row>
    <row r="986" spans="5:5" ht="12.75" customHeight="1" x14ac:dyDescent="0.2">
      <c r="E986" s="219"/>
    </row>
    <row r="987" spans="5:5" ht="12.75" customHeight="1" x14ac:dyDescent="0.2">
      <c r="E987" s="219"/>
    </row>
    <row r="988" spans="5:5" ht="12.75" customHeight="1" x14ac:dyDescent="0.2">
      <c r="E988" s="219"/>
    </row>
    <row r="989" spans="5:5" ht="12.75" customHeight="1" x14ac:dyDescent="0.2">
      <c r="E989" s="219"/>
    </row>
    <row r="990" spans="5:5" ht="12.75" customHeight="1" x14ac:dyDescent="0.2">
      <c r="E990" s="219"/>
    </row>
    <row r="991" spans="5:5" ht="12.75" customHeight="1" x14ac:dyDescent="0.2">
      <c r="E991" s="219"/>
    </row>
    <row r="992" spans="5:5" ht="12.75" customHeight="1" x14ac:dyDescent="0.2">
      <c r="E992" s="219"/>
    </row>
    <row r="993" spans="5:5" ht="12.75" customHeight="1" x14ac:dyDescent="0.2">
      <c r="E993" s="219"/>
    </row>
    <row r="994" spans="5:5" ht="12.75" customHeight="1" x14ac:dyDescent="0.2">
      <c r="E994" s="219"/>
    </row>
  </sheetData>
  <mergeCells count="3">
    <mergeCell ref="A2:F2"/>
    <mergeCell ref="D4:F4"/>
    <mergeCell ref="B10:B11"/>
  </mergeCells>
  <hyperlinks>
    <hyperlink ref="A15" r:id="rId1"/>
  </hyperlinks>
  <pageMargins left="0.90551181102362199" right="0.51181102362204722" top="0.74803149606299213" bottom="0.74803149606299213" header="0" footer="0"/>
  <pageSetup paperSize="9" orientation="portrait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4.42578125" defaultRowHeight="15" customHeight="1" x14ac:dyDescent="0.2"/>
  <cols>
    <col min="1" max="1" width="24.5703125" customWidth="1"/>
    <col min="2" max="2" width="20.85546875" customWidth="1"/>
    <col min="3" max="6" width="9.140625" customWidth="1"/>
    <col min="7" max="26" width="8.7109375" customWidth="1"/>
  </cols>
  <sheetData>
    <row r="1" spans="1:26" ht="19.5" customHeight="1" x14ac:dyDescent="0.2">
      <c r="A1" s="271" t="s">
        <v>301</v>
      </c>
      <c r="B1" s="251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9.5" customHeight="1" x14ac:dyDescent="0.2">
      <c r="A2" s="220" t="s">
        <v>302</v>
      </c>
      <c r="B2" s="221" t="s">
        <v>303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6" ht="19.5" customHeight="1" x14ac:dyDescent="0.2">
      <c r="A3" s="222">
        <v>1</v>
      </c>
      <c r="B3" s="223">
        <v>33.629999999999995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9.5" customHeight="1" x14ac:dyDescent="0.2">
      <c r="A4" s="222">
        <v>2</v>
      </c>
      <c r="B4" s="223">
        <v>43.13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9.5" customHeight="1" x14ac:dyDescent="0.2">
      <c r="A5" s="222">
        <v>3</v>
      </c>
      <c r="B5" s="223">
        <v>48.68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9.5" customHeight="1" x14ac:dyDescent="0.2">
      <c r="A6" s="222">
        <v>4</v>
      </c>
      <c r="B6" s="223">
        <v>52.62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9.5" customHeight="1" x14ac:dyDescent="0.2">
      <c r="A7" s="222">
        <v>5</v>
      </c>
      <c r="B7" s="223">
        <v>55.679999999999993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9.5" customHeight="1" x14ac:dyDescent="0.2">
      <c r="A8" s="222">
        <v>6</v>
      </c>
      <c r="B8" s="223">
        <v>58.18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9.5" customHeight="1" x14ac:dyDescent="0.2">
      <c r="A9" s="222">
        <v>7</v>
      </c>
      <c r="B9" s="223">
        <v>60.29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9.5" customHeight="1" x14ac:dyDescent="0.2">
      <c r="A10" s="222">
        <v>8</v>
      </c>
      <c r="B10" s="223">
        <v>62.12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9.5" customHeight="1" x14ac:dyDescent="0.2">
      <c r="A11" s="222">
        <v>9</v>
      </c>
      <c r="B11" s="223">
        <v>63.73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9.5" customHeight="1" x14ac:dyDescent="0.2">
      <c r="A12" s="222">
        <v>10</v>
      </c>
      <c r="B12" s="223">
        <v>65.180000000000007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9.5" customHeight="1" x14ac:dyDescent="0.2">
      <c r="A13" s="222">
        <v>11</v>
      </c>
      <c r="B13" s="223">
        <v>66.47999999999999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9.5" customHeight="1" x14ac:dyDescent="0.2">
      <c r="A14" s="222">
        <v>12</v>
      </c>
      <c r="B14" s="223">
        <v>67.67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9.5" customHeight="1" x14ac:dyDescent="0.2">
      <c r="A15" s="222">
        <v>13</v>
      </c>
      <c r="B15" s="223">
        <v>68.77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9.5" customHeight="1" x14ac:dyDescent="0.2">
      <c r="A16" s="222">
        <v>14</v>
      </c>
      <c r="B16" s="223">
        <v>69.789999999999992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9.5" customHeight="1" x14ac:dyDescent="0.2">
      <c r="A17" s="224">
        <v>15</v>
      </c>
      <c r="B17" s="225">
        <v>70.73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9.5" customHeight="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9.5" customHeigh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9.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9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9.5" customHeight="1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9.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9.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9.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9.5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9.5" customHeight="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9.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9.5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9.5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9.5" customHeight="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9.5" customHeight="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9.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9.5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9.5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9.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9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9.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9.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9.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9.5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9.5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9.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9.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9.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9.5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9.5" customHeight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9.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9.5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9.5" customHeight="1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9.5" customHeight="1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9.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9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9.5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9.5" customHeigh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9.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9.5" customHeigh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9.5" customHeight="1" x14ac:dyDescent="0.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9.5" customHeight="1" x14ac:dyDescent="0.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9.5" customHeight="1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9.5" customHeight="1" x14ac:dyDescent="0.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9.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9.5" customHeight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9.5" customHeight="1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9.5" customHeight="1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9.5" customHeight="1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9.5" customHeight="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9.5" customHeight="1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9.5" customHeight="1" x14ac:dyDescent="0.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9.5" customHeight="1" x14ac:dyDescent="0.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9.5" customHeight="1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9.5" customHeight="1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9.5" customHeight="1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9.5" customHeight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9.5" customHeight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9.5" customHeight="1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9.5" customHeight="1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9.5" customHeight="1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9.5" customHeight="1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9.5" customHeight="1" x14ac:dyDescent="0.2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9.5" customHeight="1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9.5" customHeight="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9.5" customHeight="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9.5" customHeight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9.5" customHeight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9.5" customHeigh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9.5" customHeigh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9.5" customHeigh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9.5" customHeight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9.5" customHeight="1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9.5" customHeight="1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9.5" customHeight="1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9.5" customHeight="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9.5" customHeigh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9.5" customHeight="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9.5" customHeigh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9.5" customHeight="1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9.5" customHeight="1" x14ac:dyDescent="0.2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9.5" customHeight="1" x14ac:dyDescent="0.2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9.5" customHeight="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9.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9.5" customHeight="1" x14ac:dyDescent="0.2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9.5" customHeight="1" x14ac:dyDescent="0.2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9.5" customHeight="1" x14ac:dyDescent="0.2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9.5" customHeight="1" x14ac:dyDescent="0.2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9.5" customHeight="1" x14ac:dyDescent="0.2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9.5" customHeight="1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9.5" customHeight="1" x14ac:dyDescent="0.2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9.5" customHeight="1" x14ac:dyDescent="0.2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9.5" customHeight="1" x14ac:dyDescent="0.2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9.5" customHeight="1" x14ac:dyDescent="0.2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9.5" customHeight="1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9.5" customHeight="1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9.5" customHeight="1" x14ac:dyDescent="0.2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9.5" customHeight="1" x14ac:dyDescent="0.2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9.5" customHeight="1" x14ac:dyDescent="0.2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9.5" customHeight="1" x14ac:dyDescent="0.2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9.5" customHeight="1" x14ac:dyDescent="0.2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9.5" customHeight="1" x14ac:dyDescent="0.2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9.5" customHeight="1" x14ac:dyDescent="0.2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9.5" customHeight="1" x14ac:dyDescent="0.2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9.5" customHeight="1" x14ac:dyDescent="0.2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9.5" customHeight="1" x14ac:dyDescent="0.2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9.5" customHeight="1" x14ac:dyDescent="0.2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9.5" customHeight="1" x14ac:dyDescent="0.2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9.5" customHeight="1" x14ac:dyDescent="0.2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9.5" customHeight="1" x14ac:dyDescent="0.2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9.5" customHeight="1" x14ac:dyDescent="0.2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9.5" customHeight="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9.5" customHeight="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9.5" customHeight="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9.5" customHeight="1" x14ac:dyDescent="0.2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9.5" customHeight="1" x14ac:dyDescent="0.2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9.5" customHeight="1" x14ac:dyDescent="0.2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9.5" customHeight="1" x14ac:dyDescent="0.2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9.5" customHeight="1" x14ac:dyDescent="0.2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9.5" customHeight="1" x14ac:dyDescent="0.2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9.5" customHeight="1" x14ac:dyDescent="0.2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9.5" customHeight="1" x14ac:dyDescent="0.2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9.5" customHeight="1" x14ac:dyDescent="0.2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9.5" customHeight="1" x14ac:dyDescent="0.2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9.5" customHeight="1" x14ac:dyDescent="0.2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9.5" customHeight="1" x14ac:dyDescent="0.2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9.5" customHeight="1" x14ac:dyDescent="0.2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9.5" customHeight="1" x14ac:dyDescent="0.2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9.5" customHeight="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9.5" customHeight="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9.5" customHeight="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9.5" customHeight="1" x14ac:dyDescent="0.2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9.5" customHeight="1" x14ac:dyDescent="0.2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9.5" customHeight="1" x14ac:dyDescent="0.2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9.5" customHeight="1" x14ac:dyDescent="0.2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9.5" customHeight="1" x14ac:dyDescent="0.2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9.5" customHeight="1" x14ac:dyDescent="0.2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9.5" customHeight="1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9.5" customHeight="1" x14ac:dyDescent="0.2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9.5" customHeight="1" x14ac:dyDescent="0.2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9.5" customHeight="1" x14ac:dyDescent="0.2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9.5" customHeight="1" x14ac:dyDescent="0.2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9.5" customHeight="1" x14ac:dyDescent="0.2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9.5" customHeight="1" x14ac:dyDescent="0.2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9.5" customHeight="1" x14ac:dyDescent="0.2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9.5" customHeight="1" x14ac:dyDescent="0.2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9.5" customHeight="1" x14ac:dyDescent="0.2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9.5" customHeight="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9.5" customHeight="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9.5" customHeight="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9.5" customHeight="1" x14ac:dyDescent="0.2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9.5" customHeight="1" x14ac:dyDescent="0.2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9.5" customHeight="1" x14ac:dyDescent="0.2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9.5" customHeight="1" x14ac:dyDescent="0.2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9.5" customHeight="1" x14ac:dyDescent="0.2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9.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9.5" customHeight="1" x14ac:dyDescent="0.2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9.5" customHeight="1" x14ac:dyDescent="0.2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9.5" customHeight="1" x14ac:dyDescent="0.2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9.5" customHeight="1" x14ac:dyDescent="0.2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9.5" customHeight="1" x14ac:dyDescent="0.2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9.5" customHeight="1" x14ac:dyDescent="0.2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9.5" customHeight="1" x14ac:dyDescent="0.2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9.5" customHeight="1" x14ac:dyDescent="0.2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9.5" customHeight="1" x14ac:dyDescent="0.2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9.5" customHeight="1" x14ac:dyDescent="0.2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9.5" customHeight="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9.5" customHeight="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9.5" customHeight="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9.5" customHeight="1" x14ac:dyDescent="0.2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9.5" customHeight="1" x14ac:dyDescent="0.2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9.5" customHeight="1" x14ac:dyDescent="0.2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9.5" customHeight="1" x14ac:dyDescent="0.2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9.5" customHeight="1" x14ac:dyDescent="0.2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9.5" customHeight="1" x14ac:dyDescent="0.2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9.5" customHeight="1" x14ac:dyDescent="0.2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9.5" customHeight="1" x14ac:dyDescent="0.2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9.5" customHeight="1" x14ac:dyDescent="0.2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9.5" customHeight="1" x14ac:dyDescent="0.2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9.5" customHeight="1" x14ac:dyDescent="0.2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9.5" customHeight="1" x14ac:dyDescent="0.2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9.5" customHeight="1" x14ac:dyDescent="0.2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9.5" customHeight="1" x14ac:dyDescent="0.2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9.5" customHeight="1" x14ac:dyDescent="0.2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9.5" customHeight="1" x14ac:dyDescent="0.2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9.5" customHeight="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9.5" customHeight="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9.5" customHeight="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9.5" customHeight="1" x14ac:dyDescent="0.2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9.5" customHeight="1" x14ac:dyDescent="0.2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9.5" customHeight="1" x14ac:dyDescent="0.2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9.5" customHeight="1" x14ac:dyDescent="0.2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9.5" customHeight="1" x14ac:dyDescent="0.2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9.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9.5" customHeight="1" x14ac:dyDescent="0.2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9.5" customHeight="1" x14ac:dyDescent="0.2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9.5" customHeight="1" x14ac:dyDescent="0.2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9.5" customHeight="1" x14ac:dyDescent="0.2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9.5" customHeight="1" x14ac:dyDescent="0.2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9.5" customHeight="1" x14ac:dyDescent="0.2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9.5" customHeight="1" x14ac:dyDescent="0.2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9.5" customHeight="1" x14ac:dyDescent="0.2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9.5" customHeight="1" x14ac:dyDescent="0.2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9.5" customHeight="1" x14ac:dyDescent="0.2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9.5" customHeight="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9.5" customHeight="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9.5" customHeight="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9.5" customHeight="1" x14ac:dyDescent="0.2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9.5" customHeight="1" x14ac:dyDescent="0.2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9.5" customHeight="1" x14ac:dyDescent="0.2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9.5" customHeight="1" x14ac:dyDescent="0.2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9.5" customHeight="1" x14ac:dyDescent="0.2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9.5" customHeight="1" x14ac:dyDescent="0.2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9.5" customHeight="1" x14ac:dyDescent="0.2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9.5" customHeight="1" x14ac:dyDescent="0.2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9.5" customHeight="1" x14ac:dyDescent="0.2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9.5" customHeight="1" x14ac:dyDescent="0.2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9.5" customHeight="1" x14ac:dyDescent="0.2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9.5" customHeight="1" x14ac:dyDescent="0.2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9.5" customHeight="1" x14ac:dyDescent="0.2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9.5" customHeight="1" x14ac:dyDescent="0.2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9.5" customHeight="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9.5" customHeight="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9.5" customHeight="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9.5" customHeight="1" x14ac:dyDescent="0.2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9.5" customHeight="1" x14ac:dyDescent="0.2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9.5" customHeight="1" x14ac:dyDescent="0.2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9.5" customHeight="1" x14ac:dyDescent="0.2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9.5" customHeight="1" x14ac:dyDescent="0.2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9.5" customHeight="1" x14ac:dyDescent="0.2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9.5" customHeight="1" x14ac:dyDescent="0.2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9.5" customHeight="1" x14ac:dyDescent="0.2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9.5" customHeight="1" x14ac:dyDescent="0.2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9.5" customHeight="1" x14ac:dyDescent="0.2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9.5" customHeight="1" x14ac:dyDescent="0.2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9.5" customHeight="1" x14ac:dyDescent="0.2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9.5" customHeight="1" x14ac:dyDescent="0.2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9.5" customHeight="1" x14ac:dyDescent="0.2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9.5" customHeight="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9.5" customHeight="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9.5" customHeight="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9.5" customHeight="1" x14ac:dyDescent="0.2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9.5" customHeight="1" x14ac:dyDescent="0.2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9.5" customHeight="1" x14ac:dyDescent="0.2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9.5" customHeight="1" x14ac:dyDescent="0.2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9.5" customHeight="1" x14ac:dyDescent="0.2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9.5" customHeight="1" x14ac:dyDescent="0.2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9.5" customHeight="1" x14ac:dyDescent="0.2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9.5" customHeight="1" x14ac:dyDescent="0.2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9.5" customHeight="1" x14ac:dyDescent="0.2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9.5" customHeight="1" x14ac:dyDescent="0.2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9.5" customHeight="1" x14ac:dyDescent="0.2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9.5" customHeight="1" x14ac:dyDescent="0.2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9.5" customHeight="1" x14ac:dyDescent="0.2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9.5" customHeight="1" x14ac:dyDescent="0.2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9.5" customHeight="1" x14ac:dyDescent="0.2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9.5" customHeight="1" x14ac:dyDescent="0.2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9.5" customHeight="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9.5" customHeight="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9.5" customHeight="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9.5" customHeight="1" x14ac:dyDescent="0.2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9.5" customHeight="1" x14ac:dyDescent="0.2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9.5" customHeight="1" x14ac:dyDescent="0.2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9.5" customHeight="1" x14ac:dyDescent="0.2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9.5" customHeight="1" x14ac:dyDescent="0.2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9.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9.5" customHeight="1" x14ac:dyDescent="0.2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9.5" customHeight="1" x14ac:dyDescent="0.2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9.5" customHeight="1" x14ac:dyDescent="0.2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9.5" customHeight="1" x14ac:dyDescent="0.2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9.5" customHeight="1" x14ac:dyDescent="0.2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9.5" customHeight="1" x14ac:dyDescent="0.2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9.5" customHeight="1" x14ac:dyDescent="0.2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9.5" customHeight="1" x14ac:dyDescent="0.2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9.5" customHeight="1" x14ac:dyDescent="0.2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9.5" customHeight="1" x14ac:dyDescent="0.2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9.5" customHeight="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9.5" customHeight="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9.5" customHeight="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9.5" customHeight="1" x14ac:dyDescent="0.2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9.5" customHeight="1" x14ac:dyDescent="0.2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9.5" customHeight="1" x14ac:dyDescent="0.2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9.5" customHeight="1" x14ac:dyDescent="0.2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9.5" customHeight="1" x14ac:dyDescent="0.2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9.5" customHeight="1" x14ac:dyDescent="0.2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9.5" customHeight="1" x14ac:dyDescent="0.2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9.5" customHeight="1" x14ac:dyDescent="0.2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9.5" customHeight="1" x14ac:dyDescent="0.2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9.5" customHeight="1" x14ac:dyDescent="0.2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9.5" customHeight="1" x14ac:dyDescent="0.2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9.5" customHeight="1" x14ac:dyDescent="0.2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9.5" customHeight="1" x14ac:dyDescent="0.2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9.5" customHeight="1" x14ac:dyDescent="0.2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9.5" customHeight="1" x14ac:dyDescent="0.2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9.5" customHeight="1" x14ac:dyDescent="0.2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9.5" customHeight="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9.5" customHeight="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9.5" customHeight="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9.5" customHeight="1" x14ac:dyDescent="0.2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9.5" customHeight="1" x14ac:dyDescent="0.2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9.5" customHeight="1" x14ac:dyDescent="0.2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9.5" customHeight="1" x14ac:dyDescent="0.2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9.5" customHeight="1" x14ac:dyDescent="0.2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9.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9.5" customHeight="1" x14ac:dyDescent="0.2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9.5" customHeight="1" x14ac:dyDescent="0.2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9.5" customHeight="1" x14ac:dyDescent="0.2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9.5" customHeight="1" x14ac:dyDescent="0.2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9.5" customHeight="1" x14ac:dyDescent="0.2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9.5" customHeight="1" x14ac:dyDescent="0.2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9.5" customHeight="1" x14ac:dyDescent="0.2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9.5" customHeight="1" x14ac:dyDescent="0.2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9.5" customHeight="1" x14ac:dyDescent="0.2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9.5" customHeight="1" x14ac:dyDescent="0.2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9.5" customHeight="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9.5" customHeight="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9.5" customHeight="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9.5" customHeight="1" x14ac:dyDescent="0.2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9.5" customHeight="1" x14ac:dyDescent="0.2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9.5" customHeight="1" x14ac:dyDescent="0.2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9.5" customHeight="1" x14ac:dyDescent="0.2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9.5" customHeight="1" x14ac:dyDescent="0.2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9.5" customHeight="1" x14ac:dyDescent="0.2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9.5" customHeight="1" x14ac:dyDescent="0.2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9.5" customHeight="1" x14ac:dyDescent="0.2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9.5" customHeight="1" x14ac:dyDescent="0.2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9.5" customHeight="1" x14ac:dyDescent="0.2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9.5" customHeight="1" x14ac:dyDescent="0.2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9.5" customHeight="1" x14ac:dyDescent="0.2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9.5" customHeight="1" x14ac:dyDescent="0.2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9.5" customHeight="1" x14ac:dyDescent="0.2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9.5" customHeight="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9.5" customHeight="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9.5" customHeight="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9.5" customHeight="1" x14ac:dyDescent="0.2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9.5" customHeight="1" x14ac:dyDescent="0.2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9.5" customHeight="1" x14ac:dyDescent="0.2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9.5" customHeight="1" x14ac:dyDescent="0.2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9.5" customHeight="1" x14ac:dyDescent="0.2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9.5" customHeight="1" x14ac:dyDescent="0.2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9.5" customHeight="1" x14ac:dyDescent="0.2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9.5" customHeight="1" x14ac:dyDescent="0.2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9.5" customHeight="1" x14ac:dyDescent="0.2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9.5" customHeight="1" x14ac:dyDescent="0.2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9.5" customHeight="1" x14ac:dyDescent="0.2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9.5" customHeight="1" x14ac:dyDescent="0.2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9.5" customHeight="1" x14ac:dyDescent="0.2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9.5" customHeight="1" x14ac:dyDescent="0.2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9.5" customHeight="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9.5" customHeight="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9.5" customHeight="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9.5" customHeight="1" x14ac:dyDescent="0.2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9.5" customHeight="1" x14ac:dyDescent="0.2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9.5" customHeight="1" x14ac:dyDescent="0.2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9.5" customHeight="1" x14ac:dyDescent="0.2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9.5" customHeight="1" x14ac:dyDescent="0.2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9.5" customHeight="1" x14ac:dyDescent="0.2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9.5" customHeight="1" x14ac:dyDescent="0.2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9.5" customHeight="1" x14ac:dyDescent="0.2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9.5" customHeight="1" x14ac:dyDescent="0.2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9.5" customHeight="1" x14ac:dyDescent="0.2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9.5" customHeight="1" x14ac:dyDescent="0.2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9.5" customHeight="1" x14ac:dyDescent="0.2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9.5" customHeight="1" x14ac:dyDescent="0.2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9.5" customHeight="1" x14ac:dyDescent="0.2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9.5" customHeight="1" x14ac:dyDescent="0.2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9.5" customHeight="1" x14ac:dyDescent="0.2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9.5" customHeight="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9.5" customHeight="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9.5" customHeight="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9.5" customHeight="1" x14ac:dyDescent="0.2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9.5" customHeight="1" x14ac:dyDescent="0.2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9.5" customHeight="1" x14ac:dyDescent="0.2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9.5" customHeight="1" x14ac:dyDescent="0.2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9.5" customHeight="1" x14ac:dyDescent="0.2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9.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9.5" customHeight="1" x14ac:dyDescent="0.2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9.5" customHeight="1" x14ac:dyDescent="0.2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9.5" customHeight="1" x14ac:dyDescent="0.2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9.5" customHeight="1" x14ac:dyDescent="0.2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9.5" customHeight="1" x14ac:dyDescent="0.2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9.5" customHeight="1" x14ac:dyDescent="0.2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9.5" customHeight="1" x14ac:dyDescent="0.2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9.5" customHeight="1" x14ac:dyDescent="0.2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9.5" customHeight="1" x14ac:dyDescent="0.2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9.5" customHeight="1" x14ac:dyDescent="0.2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9.5" customHeight="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9.5" customHeight="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9.5" customHeight="1" x14ac:dyDescent="0.2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9.5" customHeight="1" x14ac:dyDescent="0.2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9.5" customHeight="1" x14ac:dyDescent="0.2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9.5" customHeight="1" x14ac:dyDescent="0.2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9.5" customHeight="1" x14ac:dyDescent="0.2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9.5" customHeight="1" x14ac:dyDescent="0.2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9.5" customHeight="1" x14ac:dyDescent="0.2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9.5" customHeight="1" x14ac:dyDescent="0.2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9.5" customHeight="1" x14ac:dyDescent="0.2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9.5" customHeight="1" x14ac:dyDescent="0.2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9.5" customHeight="1" x14ac:dyDescent="0.2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9.5" customHeight="1" x14ac:dyDescent="0.2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9.5" customHeight="1" x14ac:dyDescent="0.2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9.5" customHeight="1" x14ac:dyDescent="0.2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9.5" customHeight="1" x14ac:dyDescent="0.2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9.5" customHeight="1" x14ac:dyDescent="0.2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9.5" customHeight="1" x14ac:dyDescent="0.2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9.5" customHeight="1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9.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9.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9.5" customHeight="1" x14ac:dyDescent="0.2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9.5" customHeight="1" x14ac:dyDescent="0.2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9.5" customHeight="1" x14ac:dyDescent="0.2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9.5" customHeight="1" x14ac:dyDescent="0.2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9.5" customHeight="1" x14ac:dyDescent="0.2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9.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9.5" customHeight="1" x14ac:dyDescent="0.2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9.5" customHeight="1" x14ac:dyDescent="0.2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9.5" customHeight="1" x14ac:dyDescent="0.2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9.5" customHeight="1" x14ac:dyDescent="0.2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9.5" customHeight="1" x14ac:dyDescent="0.2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9.5" customHeight="1" x14ac:dyDescent="0.2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9.5" customHeight="1" x14ac:dyDescent="0.2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9.5" customHeight="1" x14ac:dyDescent="0.2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9.5" customHeight="1" x14ac:dyDescent="0.2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9.5" customHeight="1" x14ac:dyDescent="0.2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9.5" customHeight="1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9.5" customHeight="1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9.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9.5" customHeight="1" x14ac:dyDescent="0.2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9.5" customHeight="1" x14ac:dyDescent="0.2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9.5" customHeight="1" x14ac:dyDescent="0.2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9.5" customHeight="1" x14ac:dyDescent="0.2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9.5" customHeight="1" x14ac:dyDescent="0.2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9.5" customHeight="1" x14ac:dyDescent="0.2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9.5" customHeight="1" x14ac:dyDescent="0.2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9.5" customHeight="1" x14ac:dyDescent="0.2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9.5" customHeight="1" x14ac:dyDescent="0.2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9.5" customHeight="1" x14ac:dyDescent="0.2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9.5" customHeight="1" x14ac:dyDescent="0.2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9.5" customHeight="1" x14ac:dyDescent="0.2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9.5" customHeight="1" x14ac:dyDescent="0.2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9.5" customHeight="1" x14ac:dyDescent="0.2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9.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9.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9.5" customHeight="1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9.5" customHeight="1" x14ac:dyDescent="0.2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9.5" customHeight="1" x14ac:dyDescent="0.2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9.5" customHeight="1" x14ac:dyDescent="0.2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9.5" customHeight="1" x14ac:dyDescent="0.2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9.5" customHeight="1" x14ac:dyDescent="0.2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9.5" customHeight="1" x14ac:dyDescent="0.2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9.5" customHeight="1" x14ac:dyDescent="0.2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9.5" customHeight="1" x14ac:dyDescent="0.2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9.5" customHeight="1" x14ac:dyDescent="0.2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9.5" customHeight="1" x14ac:dyDescent="0.2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9.5" customHeight="1" x14ac:dyDescent="0.2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9.5" customHeight="1" x14ac:dyDescent="0.2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9.5" customHeight="1" x14ac:dyDescent="0.2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9.5" customHeight="1" x14ac:dyDescent="0.2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9.5" customHeight="1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9.5" customHeight="1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9.5" customHeight="1" x14ac:dyDescent="0.2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9.5" customHeight="1" x14ac:dyDescent="0.2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9.5" customHeight="1" x14ac:dyDescent="0.2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9.5" customHeight="1" x14ac:dyDescent="0.2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9.5" customHeight="1" x14ac:dyDescent="0.2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9.5" customHeight="1" x14ac:dyDescent="0.2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9.5" customHeight="1" x14ac:dyDescent="0.2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9.5" customHeight="1" x14ac:dyDescent="0.2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9.5" customHeight="1" x14ac:dyDescent="0.2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9.5" customHeight="1" x14ac:dyDescent="0.2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9.5" customHeight="1" x14ac:dyDescent="0.2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9.5" customHeight="1" x14ac:dyDescent="0.2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9.5" customHeight="1" x14ac:dyDescent="0.2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9.5" customHeight="1" x14ac:dyDescent="0.2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9.5" customHeight="1" x14ac:dyDescent="0.2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9.5" customHeight="1" x14ac:dyDescent="0.2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9.5" customHeight="1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9.5" customHeight="1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9.5" customHeight="1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9.5" customHeight="1" x14ac:dyDescent="0.2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9.5" customHeight="1" x14ac:dyDescent="0.2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9.5" customHeight="1" x14ac:dyDescent="0.2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9.5" customHeight="1" x14ac:dyDescent="0.2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9.5" customHeight="1" x14ac:dyDescent="0.2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9.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9.5" customHeight="1" x14ac:dyDescent="0.2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9.5" customHeight="1" x14ac:dyDescent="0.2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9.5" customHeight="1" x14ac:dyDescent="0.2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9.5" customHeight="1" x14ac:dyDescent="0.2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9.5" customHeight="1" x14ac:dyDescent="0.2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9.5" customHeight="1" x14ac:dyDescent="0.2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9.5" customHeight="1" x14ac:dyDescent="0.2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9.5" customHeight="1" x14ac:dyDescent="0.2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9.5" customHeight="1" x14ac:dyDescent="0.2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9.5" customHeight="1" x14ac:dyDescent="0.2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9.5" customHeight="1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9.5" customHeight="1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9.5" customHeight="1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9.5" customHeight="1" x14ac:dyDescent="0.2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9.5" customHeight="1" x14ac:dyDescent="0.2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9.5" customHeight="1" x14ac:dyDescent="0.2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9.5" customHeight="1" x14ac:dyDescent="0.2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9.5" customHeight="1" x14ac:dyDescent="0.2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9.5" customHeight="1" x14ac:dyDescent="0.2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9.5" customHeight="1" x14ac:dyDescent="0.2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9.5" customHeight="1" x14ac:dyDescent="0.2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9.5" customHeight="1" x14ac:dyDescent="0.2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9.5" customHeight="1" x14ac:dyDescent="0.2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9.5" customHeight="1" x14ac:dyDescent="0.2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9.5" customHeight="1" x14ac:dyDescent="0.2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9.5" customHeight="1" x14ac:dyDescent="0.2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9.5" customHeight="1" x14ac:dyDescent="0.2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9.5" customHeight="1" x14ac:dyDescent="0.2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9.5" customHeight="1" x14ac:dyDescent="0.2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9.5" customHeight="1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9.5" customHeight="1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9.5" customHeight="1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9.5" customHeight="1" x14ac:dyDescent="0.2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9.5" customHeight="1" x14ac:dyDescent="0.2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9.5" customHeight="1" x14ac:dyDescent="0.2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9.5" customHeight="1" x14ac:dyDescent="0.2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9.5" customHeight="1" x14ac:dyDescent="0.2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9.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9.5" customHeight="1" x14ac:dyDescent="0.2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9.5" customHeight="1" x14ac:dyDescent="0.2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9.5" customHeight="1" x14ac:dyDescent="0.2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9.5" customHeight="1" x14ac:dyDescent="0.2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9.5" customHeight="1" x14ac:dyDescent="0.2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9.5" customHeight="1" x14ac:dyDescent="0.2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9.5" customHeight="1" x14ac:dyDescent="0.2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9.5" customHeight="1" x14ac:dyDescent="0.2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9.5" customHeight="1" x14ac:dyDescent="0.2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9.5" customHeight="1" x14ac:dyDescent="0.2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9.5" customHeight="1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9.5" customHeight="1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9.5" customHeight="1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9.5" customHeight="1" x14ac:dyDescent="0.2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9.5" customHeight="1" x14ac:dyDescent="0.2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9.5" customHeight="1" x14ac:dyDescent="0.2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9.5" customHeight="1" x14ac:dyDescent="0.2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9.5" customHeight="1" x14ac:dyDescent="0.2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9.5" customHeight="1" x14ac:dyDescent="0.2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9.5" customHeight="1" x14ac:dyDescent="0.2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9.5" customHeight="1" x14ac:dyDescent="0.2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9.5" customHeight="1" x14ac:dyDescent="0.2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9.5" customHeight="1" x14ac:dyDescent="0.2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9.5" customHeight="1" x14ac:dyDescent="0.2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9.5" customHeight="1" x14ac:dyDescent="0.2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9.5" customHeight="1" x14ac:dyDescent="0.2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9.5" customHeight="1" x14ac:dyDescent="0.2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9.5" customHeight="1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9.5" customHeight="1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9.5" customHeight="1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9.5" customHeight="1" x14ac:dyDescent="0.2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9.5" customHeight="1" x14ac:dyDescent="0.2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9.5" customHeight="1" x14ac:dyDescent="0.2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9.5" customHeight="1" x14ac:dyDescent="0.2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9.5" customHeight="1" x14ac:dyDescent="0.2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9.5" customHeight="1" x14ac:dyDescent="0.2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9.5" customHeight="1" x14ac:dyDescent="0.2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9.5" customHeight="1" x14ac:dyDescent="0.2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9.5" customHeight="1" x14ac:dyDescent="0.2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9.5" customHeight="1" x14ac:dyDescent="0.2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9.5" customHeight="1" x14ac:dyDescent="0.2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9.5" customHeight="1" x14ac:dyDescent="0.2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9.5" customHeight="1" x14ac:dyDescent="0.2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9.5" customHeight="1" x14ac:dyDescent="0.2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9.5" customHeight="1" x14ac:dyDescent="0.2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9.5" customHeight="1" x14ac:dyDescent="0.2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9.5" customHeight="1" x14ac:dyDescent="0.2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9.5" customHeight="1" x14ac:dyDescent="0.2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9.5" customHeight="1" x14ac:dyDescent="0.2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9.5" customHeight="1" x14ac:dyDescent="0.2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9.5" customHeight="1" x14ac:dyDescent="0.2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9.5" customHeight="1" x14ac:dyDescent="0.2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9.5" customHeight="1" x14ac:dyDescent="0.2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9.5" customHeight="1" x14ac:dyDescent="0.2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9.5" customHeight="1" x14ac:dyDescent="0.2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9.5" customHeight="1" x14ac:dyDescent="0.2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9.5" customHeight="1" x14ac:dyDescent="0.2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9.5" customHeight="1" x14ac:dyDescent="0.2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9.5" customHeight="1" x14ac:dyDescent="0.2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9.5" customHeight="1" x14ac:dyDescent="0.2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9.5" customHeight="1" x14ac:dyDescent="0.2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9.5" customHeight="1" x14ac:dyDescent="0.2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9.5" customHeight="1" x14ac:dyDescent="0.2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9.5" customHeight="1" x14ac:dyDescent="0.2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9.5" customHeight="1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9.5" customHeight="1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9.5" customHeight="1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9.5" customHeight="1" x14ac:dyDescent="0.2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9.5" customHeight="1" x14ac:dyDescent="0.2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9.5" customHeight="1" x14ac:dyDescent="0.2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9.5" customHeight="1" x14ac:dyDescent="0.2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9.5" customHeight="1" x14ac:dyDescent="0.2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9.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9.5" customHeight="1" x14ac:dyDescent="0.2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9.5" customHeight="1" x14ac:dyDescent="0.2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9.5" customHeight="1" x14ac:dyDescent="0.2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9.5" customHeight="1" x14ac:dyDescent="0.2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9.5" customHeight="1" x14ac:dyDescent="0.2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9.5" customHeight="1" x14ac:dyDescent="0.2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9.5" customHeight="1" x14ac:dyDescent="0.2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9.5" customHeight="1" x14ac:dyDescent="0.2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9.5" customHeight="1" x14ac:dyDescent="0.2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9.5" customHeight="1" x14ac:dyDescent="0.2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9.5" customHeight="1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9.5" customHeight="1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9.5" customHeight="1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9.5" customHeight="1" x14ac:dyDescent="0.2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9.5" customHeight="1" x14ac:dyDescent="0.2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9.5" customHeight="1" x14ac:dyDescent="0.2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9.5" customHeight="1" x14ac:dyDescent="0.2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9.5" customHeight="1" x14ac:dyDescent="0.2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9.5" customHeight="1" x14ac:dyDescent="0.2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9.5" customHeight="1" x14ac:dyDescent="0.2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9.5" customHeight="1" x14ac:dyDescent="0.2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9.5" customHeight="1" x14ac:dyDescent="0.2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9.5" customHeight="1" x14ac:dyDescent="0.2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9.5" customHeight="1" x14ac:dyDescent="0.2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9.5" customHeight="1" x14ac:dyDescent="0.2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9.5" customHeight="1" x14ac:dyDescent="0.2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9.5" customHeight="1" x14ac:dyDescent="0.2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9.5" customHeight="1" x14ac:dyDescent="0.2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9.5" customHeight="1" x14ac:dyDescent="0.2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9.5" customHeight="1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9.5" customHeight="1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9.5" customHeight="1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9.5" customHeight="1" x14ac:dyDescent="0.2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9.5" customHeight="1" x14ac:dyDescent="0.2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9.5" customHeight="1" x14ac:dyDescent="0.2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9.5" customHeight="1" x14ac:dyDescent="0.2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9.5" customHeight="1" x14ac:dyDescent="0.2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9.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9.5" customHeight="1" x14ac:dyDescent="0.2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9.5" customHeight="1" x14ac:dyDescent="0.2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9.5" customHeight="1" x14ac:dyDescent="0.2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9.5" customHeight="1" x14ac:dyDescent="0.2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9.5" customHeight="1" x14ac:dyDescent="0.2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9.5" customHeight="1" x14ac:dyDescent="0.2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9.5" customHeight="1" x14ac:dyDescent="0.2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9.5" customHeight="1" x14ac:dyDescent="0.2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9.5" customHeight="1" x14ac:dyDescent="0.2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9.5" customHeight="1" x14ac:dyDescent="0.2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9.5" customHeight="1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9.5" customHeight="1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9.5" customHeight="1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9.5" customHeight="1" x14ac:dyDescent="0.2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9.5" customHeight="1" x14ac:dyDescent="0.2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9.5" customHeight="1" x14ac:dyDescent="0.2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9.5" customHeight="1" x14ac:dyDescent="0.2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9.5" customHeight="1" x14ac:dyDescent="0.2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9.5" customHeight="1" x14ac:dyDescent="0.2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9.5" customHeight="1" x14ac:dyDescent="0.2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9.5" customHeight="1" x14ac:dyDescent="0.2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9.5" customHeight="1" x14ac:dyDescent="0.2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9.5" customHeight="1" x14ac:dyDescent="0.2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9.5" customHeight="1" x14ac:dyDescent="0.2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9.5" customHeight="1" x14ac:dyDescent="0.2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9.5" customHeight="1" x14ac:dyDescent="0.2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9.5" customHeight="1" x14ac:dyDescent="0.2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9.5" customHeight="1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9.5" customHeight="1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9.5" customHeight="1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9.5" customHeight="1" x14ac:dyDescent="0.2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9.5" customHeight="1" x14ac:dyDescent="0.2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9.5" customHeight="1" x14ac:dyDescent="0.2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9.5" customHeight="1" x14ac:dyDescent="0.2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9.5" customHeight="1" x14ac:dyDescent="0.2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9.5" customHeight="1" x14ac:dyDescent="0.2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9.5" customHeight="1" x14ac:dyDescent="0.2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9.5" customHeight="1" x14ac:dyDescent="0.2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9.5" customHeight="1" x14ac:dyDescent="0.2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9.5" customHeight="1" x14ac:dyDescent="0.2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9.5" customHeight="1" x14ac:dyDescent="0.2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9.5" customHeight="1" x14ac:dyDescent="0.2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9.5" customHeight="1" x14ac:dyDescent="0.2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9.5" customHeight="1" x14ac:dyDescent="0.2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9.5" customHeight="1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9.5" customHeight="1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9.5" customHeight="1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9.5" customHeight="1" x14ac:dyDescent="0.2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9.5" customHeight="1" x14ac:dyDescent="0.2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9.5" customHeight="1" x14ac:dyDescent="0.2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9.5" customHeight="1" x14ac:dyDescent="0.2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9.5" customHeight="1" x14ac:dyDescent="0.2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9.5" customHeight="1" x14ac:dyDescent="0.2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9.5" customHeight="1" x14ac:dyDescent="0.2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9.5" customHeight="1" x14ac:dyDescent="0.2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9.5" customHeight="1" x14ac:dyDescent="0.2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9.5" customHeight="1" x14ac:dyDescent="0.2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9.5" customHeight="1" x14ac:dyDescent="0.2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9.5" customHeight="1" x14ac:dyDescent="0.2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9.5" customHeight="1" x14ac:dyDescent="0.2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9.5" customHeight="1" x14ac:dyDescent="0.2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9.5" customHeight="1" x14ac:dyDescent="0.2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9.5" customHeight="1" x14ac:dyDescent="0.2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9.5" customHeight="1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9.5" customHeight="1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9.5" customHeight="1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9.5" customHeight="1" x14ac:dyDescent="0.2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9.5" customHeight="1" x14ac:dyDescent="0.2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9.5" customHeight="1" x14ac:dyDescent="0.2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9.5" customHeight="1" x14ac:dyDescent="0.2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9.5" customHeight="1" x14ac:dyDescent="0.2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9.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9.5" customHeight="1" x14ac:dyDescent="0.2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9.5" customHeight="1" x14ac:dyDescent="0.2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9.5" customHeight="1" x14ac:dyDescent="0.2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9.5" customHeight="1" x14ac:dyDescent="0.2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9.5" customHeight="1" x14ac:dyDescent="0.2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9.5" customHeight="1" x14ac:dyDescent="0.2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9.5" customHeight="1" x14ac:dyDescent="0.2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9.5" customHeight="1" x14ac:dyDescent="0.2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9.5" customHeight="1" x14ac:dyDescent="0.2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9.5" customHeight="1" x14ac:dyDescent="0.2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9.5" customHeight="1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9.5" customHeight="1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9.5" customHeight="1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9.5" customHeight="1" x14ac:dyDescent="0.2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9.5" customHeight="1" x14ac:dyDescent="0.2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9.5" customHeight="1" x14ac:dyDescent="0.2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9.5" customHeight="1" x14ac:dyDescent="0.2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9.5" customHeight="1" x14ac:dyDescent="0.2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9.5" customHeight="1" x14ac:dyDescent="0.2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9.5" customHeight="1" x14ac:dyDescent="0.2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9.5" customHeight="1" x14ac:dyDescent="0.2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9.5" customHeight="1" x14ac:dyDescent="0.2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9.5" customHeight="1" x14ac:dyDescent="0.2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9.5" customHeight="1" x14ac:dyDescent="0.2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9.5" customHeight="1" x14ac:dyDescent="0.2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9.5" customHeight="1" x14ac:dyDescent="0.2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9.5" customHeight="1" x14ac:dyDescent="0.2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9.5" customHeight="1" x14ac:dyDescent="0.2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9.5" customHeight="1" x14ac:dyDescent="0.2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9.5" customHeight="1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9.5" customHeight="1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9.5" customHeight="1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9.5" customHeight="1" x14ac:dyDescent="0.2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9.5" customHeight="1" x14ac:dyDescent="0.2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9.5" customHeight="1" x14ac:dyDescent="0.2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9.5" customHeight="1" x14ac:dyDescent="0.2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9.5" customHeight="1" x14ac:dyDescent="0.2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9.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9.5" customHeight="1" x14ac:dyDescent="0.2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9.5" customHeight="1" x14ac:dyDescent="0.2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9.5" customHeight="1" x14ac:dyDescent="0.2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9.5" customHeight="1" x14ac:dyDescent="0.2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9.5" customHeight="1" x14ac:dyDescent="0.2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9.5" customHeight="1" x14ac:dyDescent="0.2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9.5" customHeight="1" x14ac:dyDescent="0.2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9.5" customHeight="1" x14ac:dyDescent="0.2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9.5" customHeight="1" x14ac:dyDescent="0.2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9.5" customHeight="1" x14ac:dyDescent="0.2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9.5" customHeight="1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9.5" customHeight="1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9.5" customHeight="1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9.5" customHeight="1" x14ac:dyDescent="0.2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9.5" customHeight="1" x14ac:dyDescent="0.2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9.5" customHeight="1" x14ac:dyDescent="0.2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9.5" customHeight="1" x14ac:dyDescent="0.2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9.5" customHeight="1" x14ac:dyDescent="0.2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9.5" customHeight="1" x14ac:dyDescent="0.2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9.5" customHeight="1" x14ac:dyDescent="0.2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9.5" customHeight="1" x14ac:dyDescent="0.2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9.5" customHeight="1" x14ac:dyDescent="0.2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9.5" customHeight="1" x14ac:dyDescent="0.2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9.5" customHeight="1" x14ac:dyDescent="0.2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9.5" customHeight="1" x14ac:dyDescent="0.2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9.5" customHeight="1" x14ac:dyDescent="0.2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9.5" customHeight="1" x14ac:dyDescent="0.2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9.5" customHeight="1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9.5" customHeight="1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9.5" customHeight="1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9.5" customHeight="1" x14ac:dyDescent="0.2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9.5" customHeight="1" x14ac:dyDescent="0.2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9.5" customHeight="1" x14ac:dyDescent="0.2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9.5" customHeight="1" x14ac:dyDescent="0.2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9.5" customHeight="1" x14ac:dyDescent="0.2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9.5" customHeight="1" x14ac:dyDescent="0.2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9.5" customHeight="1" x14ac:dyDescent="0.2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9.5" customHeight="1" x14ac:dyDescent="0.2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9.5" customHeight="1" x14ac:dyDescent="0.2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9.5" customHeight="1" x14ac:dyDescent="0.2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9.5" customHeight="1" x14ac:dyDescent="0.2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9.5" customHeight="1" x14ac:dyDescent="0.2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9.5" customHeight="1" x14ac:dyDescent="0.2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9.5" customHeight="1" x14ac:dyDescent="0.2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9.5" customHeight="1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9.5" customHeight="1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9.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9.5" customHeight="1" x14ac:dyDescent="0.2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9.5" customHeight="1" x14ac:dyDescent="0.2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9.5" customHeight="1" x14ac:dyDescent="0.2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9.5" customHeight="1" x14ac:dyDescent="0.2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9.5" customHeight="1" x14ac:dyDescent="0.2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9.5" customHeight="1" x14ac:dyDescent="0.2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9.5" customHeight="1" x14ac:dyDescent="0.2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9.5" customHeight="1" x14ac:dyDescent="0.2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9.5" customHeight="1" x14ac:dyDescent="0.2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9.5" customHeight="1" x14ac:dyDescent="0.2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9.5" customHeight="1" x14ac:dyDescent="0.2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9.5" customHeight="1" x14ac:dyDescent="0.2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9.5" customHeight="1" x14ac:dyDescent="0.2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9.5" customHeight="1" x14ac:dyDescent="0.2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9.5" customHeight="1" x14ac:dyDescent="0.2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9.5" customHeight="1" x14ac:dyDescent="0.2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9.5" customHeight="1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9.5" customHeight="1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9.5" customHeight="1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9.5" customHeight="1" x14ac:dyDescent="0.2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9.5" customHeight="1" x14ac:dyDescent="0.2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9.5" customHeight="1" x14ac:dyDescent="0.2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9.5" customHeight="1" x14ac:dyDescent="0.2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9.5" customHeight="1" x14ac:dyDescent="0.2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9.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9.5" customHeight="1" x14ac:dyDescent="0.2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9.5" customHeight="1" x14ac:dyDescent="0.2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9.5" customHeight="1" x14ac:dyDescent="0.2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9.5" customHeight="1" x14ac:dyDescent="0.2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9.5" customHeight="1" x14ac:dyDescent="0.2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9.5" customHeight="1" x14ac:dyDescent="0.2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9.5" customHeight="1" x14ac:dyDescent="0.2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9.5" customHeight="1" x14ac:dyDescent="0.2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9.5" customHeight="1" x14ac:dyDescent="0.2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9.5" customHeight="1" x14ac:dyDescent="0.2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9.5" customHeight="1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9.5" customHeight="1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9.5" customHeight="1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9.5" customHeight="1" x14ac:dyDescent="0.2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9.5" customHeight="1" x14ac:dyDescent="0.2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9.5" customHeight="1" x14ac:dyDescent="0.2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9.5" customHeight="1" x14ac:dyDescent="0.2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9.5" customHeight="1" x14ac:dyDescent="0.2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9.5" customHeight="1" x14ac:dyDescent="0.2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9.5" customHeight="1" x14ac:dyDescent="0.2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9.5" customHeight="1" x14ac:dyDescent="0.2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9.5" customHeight="1" x14ac:dyDescent="0.2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9.5" customHeight="1" x14ac:dyDescent="0.2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9.5" customHeight="1" x14ac:dyDescent="0.2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9.5" customHeight="1" x14ac:dyDescent="0.2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9.5" customHeight="1" x14ac:dyDescent="0.2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9.5" customHeight="1" x14ac:dyDescent="0.2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9.5" customHeight="1" x14ac:dyDescent="0.2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9.5" customHeight="1" x14ac:dyDescent="0.2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9.5" customHeight="1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9.5" customHeight="1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9.5" customHeight="1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9.5" customHeight="1" x14ac:dyDescent="0.2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9.5" customHeight="1" x14ac:dyDescent="0.2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9.5" customHeight="1" x14ac:dyDescent="0.2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9.5" customHeight="1" x14ac:dyDescent="0.2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9.5" customHeight="1" x14ac:dyDescent="0.2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9.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9.5" customHeight="1" x14ac:dyDescent="0.2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9.5" customHeight="1" x14ac:dyDescent="0.2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9.5" customHeight="1" x14ac:dyDescent="0.2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9.5" customHeight="1" x14ac:dyDescent="0.2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9.5" customHeight="1" x14ac:dyDescent="0.2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9.5" customHeight="1" x14ac:dyDescent="0.2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9.5" customHeight="1" x14ac:dyDescent="0.2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9.5" customHeight="1" x14ac:dyDescent="0.2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9.5" customHeight="1" x14ac:dyDescent="0.2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9.5" customHeight="1" x14ac:dyDescent="0.2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9.5" customHeight="1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9.5" customHeight="1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9.5" customHeight="1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9.5" customHeight="1" x14ac:dyDescent="0.2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9.5" customHeight="1" x14ac:dyDescent="0.2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9.5" customHeight="1" x14ac:dyDescent="0.2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9.5" customHeight="1" x14ac:dyDescent="0.2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9.5" customHeight="1" x14ac:dyDescent="0.2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9.5" customHeight="1" x14ac:dyDescent="0.2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9.5" customHeight="1" x14ac:dyDescent="0.2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9.5" customHeight="1" x14ac:dyDescent="0.2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9.5" customHeight="1" x14ac:dyDescent="0.2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9.5" customHeight="1" x14ac:dyDescent="0.2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9.5" customHeight="1" x14ac:dyDescent="0.2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9.5" customHeight="1" x14ac:dyDescent="0.2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9.5" customHeight="1" x14ac:dyDescent="0.2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9.5" customHeight="1" x14ac:dyDescent="0.2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9.5" customHeight="1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9.5" customHeight="1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9.5" customHeight="1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9.5" customHeight="1" x14ac:dyDescent="0.2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9.5" customHeight="1" x14ac:dyDescent="0.2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9.5" customHeight="1" x14ac:dyDescent="0.2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9.5" customHeight="1" x14ac:dyDescent="0.2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9.5" customHeight="1" x14ac:dyDescent="0.2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9.5" customHeight="1" x14ac:dyDescent="0.2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9.5" customHeight="1" x14ac:dyDescent="0.2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9.5" customHeight="1" x14ac:dyDescent="0.2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9.5" customHeight="1" x14ac:dyDescent="0.2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9.5" customHeight="1" x14ac:dyDescent="0.2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9.5" customHeight="1" x14ac:dyDescent="0.2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9.5" customHeight="1" x14ac:dyDescent="0.2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9.5" customHeight="1" x14ac:dyDescent="0.2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9.5" customHeight="1" x14ac:dyDescent="0.2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9.5" customHeight="1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9.5" customHeight="1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9.5" customHeight="1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9.5" customHeight="1" x14ac:dyDescent="0.2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9.5" customHeight="1" x14ac:dyDescent="0.2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9.5" customHeight="1" x14ac:dyDescent="0.2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9.5" customHeight="1" x14ac:dyDescent="0.2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9.5" customHeight="1" x14ac:dyDescent="0.2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9.5" customHeight="1" x14ac:dyDescent="0.2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9.5" customHeight="1" x14ac:dyDescent="0.2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9.5" customHeight="1" x14ac:dyDescent="0.2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9.5" customHeight="1" x14ac:dyDescent="0.2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9.5" customHeight="1" x14ac:dyDescent="0.2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9.5" customHeight="1" x14ac:dyDescent="0.2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9.5" customHeight="1" x14ac:dyDescent="0.2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9.5" customHeight="1" x14ac:dyDescent="0.2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9.5" customHeight="1" x14ac:dyDescent="0.2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9.5" customHeight="1" x14ac:dyDescent="0.2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9.5" customHeight="1" x14ac:dyDescent="0.2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9.5" customHeight="1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9.5" customHeight="1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9.5" customHeight="1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9.5" customHeight="1" x14ac:dyDescent="0.2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9.5" customHeight="1" x14ac:dyDescent="0.2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9.5" customHeight="1" x14ac:dyDescent="0.2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9.5" customHeight="1" x14ac:dyDescent="0.2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9.5" customHeight="1" x14ac:dyDescent="0.2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9.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9.5" customHeight="1" x14ac:dyDescent="0.2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9.5" customHeight="1" x14ac:dyDescent="0.2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9.5" customHeight="1" x14ac:dyDescent="0.2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9.5" customHeight="1" x14ac:dyDescent="0.2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9.5" customHeight="1" x14ac:dyDescent="0.2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9.5" customHeight="1" x14ac:dyDescent="0.2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9.5" customHeight="1" x14ac:dyDescent="0.2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9.5" customHeight="1" x14ac:dyDescent="0.2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9.5" customHeight="1" x14ac:dyDescent="0.2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9.5" customHeight="1" x14ac:dyDescent="0.2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9.5" customHeight="1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9.5" customHeight="1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9.5" customHeight="1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9.5" customHeight="1" x14ac:dyDescent="0.2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9.5" customHeight="1" x14ac:dyDescent="0.2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9.5" customHeight="1" x14ac:dyDescent="0.2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9.5" customHeight="1" x14ac:dyDescent="0.2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9.5" customHeight="1" x14ac:dyDescent="0.2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9.5" customHeight="1" x14ac:dyDescent="0.2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9.5" customHeight="1" x14ac:dyDescent="0.2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9.5" customHeight="1" x14ac:dyDescent="0.2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9.5" customHeight="1" x14ac:dyDescent="0.2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9.5" customHeight="1" x14ac:dyDescent="0.2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9.5" customHeight="1" x14ac:dyDescent="0.2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9.5" customHeight="1" x14ac:dyDescent="0.2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9.5" customHeight="1" x14ac:dyDescent="0.2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9.5" customHeight="1" x14ac:dyDescent="0.2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9.5" customHeight="1" x14ac:dyDescent="0.2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9.5" customHeight="1" x14ac:dyDescent="0.2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9.5" customHeight="1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9.5" customHeight="1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9.5" customHeight="1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9.5" customHeight="1" x14ac:dyDescent="0.2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9.5" customHeight="1" x14ac:dyDescent="0.2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9.5" customHeight="1" x14ac:dyDescent="0.2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9.5" customHeight="1" x14ac:dyDescent="0.2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9.5" customHeight="1" x14ac:dyDescent="0.2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9.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9.5" customHeight="1" x14ac:dyDescent="0.2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9.5" customHeight="1" x14ac:dyDescent="0.2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9.5" customHeight="1" x14ac:dyDescent="0.2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9.5" customHeight="1" x14ac:dyDescent="0.2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9.5" customHeight="1" x14ac:dyDescent="0.2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9.5" customHeight="1" x14ac:dyDescent="0.2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9.5" customHeight="1" x14ac:dyDescent="0.2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9.5" customHeight="1" x14ac:dyDescent="0.2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9.5" customHeight="1" x14ac:dyDescent="0.2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9.5" customHeight="1" x14ac:dyDescent="0.2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9.5" customHeight="1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9.5" customHeight="1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9.5" customHeight="1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9.5" customHeight="1" x14ac:dyDescent="0.2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9.5" customHeight="1" x14ac:dyDescent="0.2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9.5" customHeight="1" x14ac:dyDescent="0.2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9.5" customHeight="1" x14ac:dyDescent="0.2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9.5" customHeight="1" x14ac:dyDescent="0.2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9.5" customHeight="1" x14ac:dyDescent="0.2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6" width="9.140625" customWidth="1"/>
    <col min="7" max="26" width="8.7109375" customWidth="1"/>
  </cols>
  <sheetData>
    <row r="1" spans="1:26" ht="12.75" customHeight="1" x14ac:dyDescent="0.25">
      <c r="A1" s="226" t="s">
        <v>304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2.75" customHeight="1" x14ac:dyDescent="0.2">
      <c r="A2" s="227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2.75" customHeight="1" x14ac:dyDescent="0.2">
      <c r="A3" s="227" t="s">
        <v>305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2.75" customHeight="1" x14ac:dyDescent="0.2">
      <c r="A4" s="227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2.75" customHeight="1" x14ac:dyDescent="0.2">
      <c r="A5" s="227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2.75" customHeight="1" x14ac:dyDescent="0.2">
      <c r="A6" s="22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2.75" customHeight="1" x14ac:dyDescent="0.2">
      <c r="A7" s="227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2.75" customHeight="1" x14ac:dyDescent="0.2">
      <c r="A8" s="227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2.75" customHeight="1" x14ac:dyDescent="0.2">
      <c r="A9" s="227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2.75" customHeight="1" x14ac:dyDescent="0.2">
      <c r="A10" s="227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.75" customHeight="1" x14ac:dyDescent="0.2">
      <c r="A11" s="227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.75" customHeight="1" x14ac:dyDescent="0.35">
      <c r="A12" s="228" t="s">
        <v>306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2.75" customHeight="1" x14ac:dyDescent="0.2">
      <c r="A13" s="228" t="s">
        <v>307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2.75" customHeight="1" x14ac:dyDescent="0.2">
      <c r="A14" s="228" t="s">
        <v>308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2.75" customHeight="1" x14ac:dyDescent="0.35">
      <c r="A15" s="228" t="s">
        <v>309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2.75" customHeight="1" x14ac:dyDescent="0.35">
      <c r="A16" s="228" t="s">
        <v>310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2.75" customHeight="1" x14ac:dyDescent="0.2">
      <c r="A17" s="229" t="s">
        <v>311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2.75" customHeight="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2.75" customHeigh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2.7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2.7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2.75" customHeight="1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2.7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2.7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2.7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2.75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2.75" customHeight="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2.7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2.75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2.75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2.75" customHeight="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2.75" customHeight="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2.7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2.75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2.75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2.7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2.7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2.7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2.7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2.7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2.75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2.75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2.7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2.7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2.7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2.75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2.75" customHeight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2.7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2.75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2.75" customHeight="1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2.75" customHeight="1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2.7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2.7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2.75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2.75" customHeigh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2.7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2.75" customHeigh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.75" customHeight="1" x14ac:dyDescent="0.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2.75" customHeight="1" x14ac:dyDescent="0.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.75" customHeight="1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2.75" customHeight="1" x14ac:dyDescent="0.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2.7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2.75" customHeight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2.75" customHeight="1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.75" customHeight="1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.75" customHeight="1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2.75" customHeight="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2.75" customHeight="1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2.75" customHeight="1" x14ac:dyDescent="0.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2.75" customHeight="1" x14ac:dyDescent="0.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.75" customHeight="1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2.75" customHeight="1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2.75" customHeight="1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2.75" customHeight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2.75" customHeight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2.75" customHeight="1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2.75" customHeight="1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2.75" customHeight="1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.75" customHeight="1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2.75" customHeight="1" x14ac:dyDescent="0.2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2.75" customHeight="1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2.75" customHeight="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2.75" customHeight="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2.75" customHeight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2.75" customHeight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2.75" customHeigh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2.75" customHeigh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2.75" customHeigh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2.75" customHeight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2.75" customHeight="1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2.75" customHeight="1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2.75" customHeight="1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2.75" customHeight="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2.75" customHeigh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 customHeight="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2.75" customHeigh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2.75" customHeight="1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2.75" customHeight="1" x14ac:dyDescent="0.2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2.75" customHeight="1" x14ac:dyDescent="0.2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2.75" customHeight="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2.75" customHeight="1" x14ac:dyDescent="0.2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2.75" customHeight="1" x14ac:dyDescent="0.2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2.75" customHeight="1" x14ac:dyDescent="0.2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2.75" customHeight="1" x14ac:dyDescent="0.2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2.75" customHeight="1" x14ac:dyDescent="0.2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2.75" customHeight="1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2.75" customHeight="1" x14ac:dyDescent="0.2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2.75" customHeight="1" x14ac:dyDescent="0.2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2.75" customHeight="1" x14ac:dyDescent="0.2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2.75" customHeight="1" x14ac:dyDescent="0.2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2.75" customHeight="1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2.75" customHeight="1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2.75" customHeight="1" x14ac:dyDescent="0.2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.75" customHeight="1" x14ac:dyDescent="0.2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2.75" customHeight="1" x14ac:dyDescent="0.2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2.75" customHeight="1" x14ac:dyDescent="0.2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2.75" customHeight="1" x14ac:dyDescent="0.2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2.75" customHeight="1" x14ac:dyDescent="0.2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2.75" customHeight="1" x14ac:dyDescent="0.2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2.75" customHeight="1" x14ac:dyDescent="0.2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2.75" customHeight="1" x14ac:dyDescent="0.2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.75" customHeight="1" x14ac:dyDescent="0.2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2.75" customHeight="1" x14ac:dyDescent="0.2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2.75" customHeight="1" x14ac:dyDescent="0.2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2.75" customHeight="1" x14ac:dyDescent="0.2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.75" customHeight="1" x14ac:dyDescent="0.2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2.75" customHeight="1" x14ac:dyDescent="0.2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2.75" customHeight="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2.75" customHeight="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2.75" customHeight="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2.75" customHeight="1" x14ac:dyDescent="0.2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.75" customHeight="1" x14ac:dyDescent="0.2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2.75" customHeight="1" x14ac:dyDescent="0.2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2.75" customHeight="1" x14ac:dyDescent="0.2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2.75" customHeight="1" x14ac:dyDescent="0.2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2.75" customHeight="1" x14ac:dyDescent="0.2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2.75" customHeight="1" x14ac:dyDescent="0.2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2.75" customHeight="1" x14ac:dyDescent="0.2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2.75" customHeight="1" x14ac:dyDescent="0.2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2.75" customHeight="1" x14ac:dyDescent="0.2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2.75" customHeight="1" x14ac:dyDescent="0.2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2.75" customHeight="1" x14ac:dyDescent="0.2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2.75" customHeight="1" x14ac:dyDescent="0.2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2.75" customHeight="1" x14ac:dyDescent="0.2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2.75" customHeight="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2.75" customHeight="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2.75" customHeight="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2.75" customHeight="1" x14ac:dyDescent="0.2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2.75" customHeight="1" x14ac:dyDescent="0.2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2.75" customHeight="1" x14ac:dyDescent="0.2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2.75" customHeight="1" x14ac:dyDescent="0.2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2.75" customHeight="1" x14ac:dyDescent="0.2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2.75" customHeight="1" x14ac:dyDescent="0.2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2.75" customHeight="1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2.75" customHeight="1" x14ac:dyDescent="0.2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2.75" customHeight="1" x14ac:dyDescent="0.2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2.75" customHeight="1" x14ac:dyDescent="0.2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2.75" customHeight="1" x14ac:dyDescent="0.2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2.75" customHeight="1" x14ac:dyDescent="0.2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2.75" customHeight="1" x14ac:dyDescent="0.2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2.75" customHeight="1" x14ac:dyDescent="0.2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2.75" customHeight="1" x14ac:dyDescent="0.2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2.75" customHeight="1" x14ac:dyDescent="0.2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2.75" customHeight="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2.75" customHeight="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2.75" customHeight="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2.75" customHeight="1" x14ac:dyDescent="0.2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2.75" customHeight="1" x14ac:dyDescent="0.2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2.75" customHeight="1" x14ac:dyDescent="0.2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2.75" customHeight="1" x14ac:dyDescent="0.2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2.75" customHeight="1" x14ac:dyDescent="0.2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2.7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2.75" customHeight="1" x14ac:dyDescent="0.2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2.75" customHeight="1" x14ac:dyDescent="0.2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2.75" customHeight="1" x14ac:dyDescent="0.2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2.75" customHeight="1" x14ac:dyDescent="0.2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2.75" customHeight="1" x14ac:dyDescent="0.2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.75" customHeight="1" x14ac:dyDescent="0.2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2.75" customHeight="1" x14ac:dyDescent="0.2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2.75" customHeight="1" x14ac:dyDescent="0.2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2.75" customHeight="1" x14ac:dyDescent="0.2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2.75" customHeight="1" x14ac:dyDescent="0.2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2.75" customHeight="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2.75" customHeight="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2.75" customHeight="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2.75" customHeight="1" x14ac:dyDescent="0.2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2.75" customHeight="1" x14ac:dyDescent="0.2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2.75" customHeight="1" x14ac:dyDescent="0.2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2.75" customHeight="1" x14ac:dyDescent="0.2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2.75" customHeight="1" x14ac:dyDescent="0.2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2.75" customHeight="1" x14ac:dyDescent="0.2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2.75" customHeight="1" x14ac:dyDescent="0.2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2.75" customHeight="1" x14ac:dyDescent="0.2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2.75" customHeight="1" x14ac:dyDescent="0.2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2.75" customHeight="1" x14ac:dyDescent="0.2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.75" customHeight="1" x14ac:dyDescent="0.2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2.75" customHeight="1" x14ac:dyDescent="0.2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2.75" customHeight="1" x14ac:dyDescent="0.2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2.75" customHeight="1" x14ac:dyDescent="0.2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2.75" customHeight="1" x14ac:dyDescent="0.2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.75" customHeight="1" x14ac:dyDescent="0.2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2.75" customHeight="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2.75" customHeight="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2.75" customHeight="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2.75" customHeight="1" x14ac:dyDescent="0.2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2.75" customHeight="1" x14ac:dyDescent="0.2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.75" customHeight="1" x14ac:dyDescent="0.2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.75" customHeight="1" x14ac:dyDescent="0.2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2.75" customHeight="1" x14ac:dyDescent="0.2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.7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.75" customHeight="1" x14ac:dyDescent="0.2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.75" customHeight="1" x14ac:dyDescent="0.2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.75" customHeight="1" x14ac:dyDescent="0.2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.75" customHeight="1" x14ac:dyDescent="0.2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.75" customHeight="1" x14ac:dyDescent="0.2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.75" customHeight="1" x14ac:dyDescent="0.2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.75" customHeight="1" x14ac:dyDescent="0.2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.75" customHeight="1" x14ac:dyDescent="0.2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.75" customHeight="1" x14ac:dyDescent="0.2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2.75" customHeight="1" x14ac:dyDescent="0.2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2.75" customHeight="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2.75" customHeight="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2.75" customHeight="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2.75" customHeight="1" x14ac:dyDescent="0.2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2.75" customHeight="1" x14ac:dyDescent="0.2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2.75" customHeight="1" x14ac:dyDescent="0.2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2.75" customHeight="1" x14ac:dyDescent="0.2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2.75" customHeight="1" x14ac:dyDescent="0.2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2.75" customHeight="1" x14ac:dyDescent="0.2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2.75" customHeight="1" x14ac:dyDescent="0.2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2.75" customHeight="1" x14ac:dyDescent="0.2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2.75" customHeight="1" x14ac:dyDescent="0.2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2.75" customHeight="1" x14ac:dyDescent="0.2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2.75" customHeight="1" x14ac:dyDescent="0.2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2.75" customHeight="1" x14ac:dyDescent="0.2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2.75" customHeight="1" x14ac:dyDescent="0.2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2.75" customHeight="1" x14ac:dyDescent="0.2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2.75" customHeight="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2.75" customHeight="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2.75" customHeight="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2.75" customHeight="1" x14ac:dyDescent="0.2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2.75" customHeight="1" x14ac:dyDescent="0.2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2.75" customHeight="1" x14ac:dyDescent="0.2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2.75" customHeight="1" x14ac:dyDescent="0.2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2.75" customHeight="1" x14ac:dyDescent="0.2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2.75" customHeight="1" x14ac:dyDescent="0.2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2.75" customHeight="1" x14ac:dyDescent="0.2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2.75" customHeight="1" x14ac:dyDescent="0.2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2.75" customHeight="1" x14ac:dyDescent="0.2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2.75" customHeight="1" x14ac:dyDescent="0.2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2.75" customHeight="1" x14ac:dyDescent="0.2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2.75" customHeight="1" x14ac:dyDescent="0.2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2.75" customHeight="1" x14ac:dyDescent="0.2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2.75" customHeight="1" x14ac:dyDescent="0.2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2.75" customHeight="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2.75" customHeight="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2.75" customHeight="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2.75" customHeight="1" x14ac:dyDescent="0.2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2.75" customHeight="1" x14ac:dyDescent="0.2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2.75" customHeight="1" x14ac:dyDescent="0.2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2.75" customHeight="1" x14ac:dyDescent="0.2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2.75" customHeight="1" x14ac:dyDescent="0.2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2.75" customHeight="1" x14ac:dyDescent="0.2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2.75" customHeight="1" x14ac:dyDescent="0.2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2.75" customHeight="1" x14ac:dyDescent="0.2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2.75" customHeight="1" x14ac:dyDescent="0.2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2.75" customHeight="1" x14ac:dyDescent="0.2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2.75" customHeight="1" x14ac:dyDescent="0.2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2.75" customHeight="1" x14ac:dyDescent="0.2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2.75" customHeight="1" x14ac:dyDescent="0.2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2.75" customHeight="1" x14ac:dyDescent="0.2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2.75" customHeight="1" x14ac:dyDescent="0.2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2.75" customHeight="1" x14ac:dyDescent="0.2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2.75" customHeight="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2.75" customHeight="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2.75" customHeight="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2.75" customHeight="1" x14ac:dyDescent="0.2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2.75" customHeight="1" x14ac:dyDescent="0.2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2.75" customHeight="1" x14ac:dyDescent="0.2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2.75" customHeight="1" x14ac:dyDescent="0.2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2.75" customHeight="1" x14ac:dyDescent="0.2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2.7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2.75" customHeight="1" x14ac:dyDescent="0.2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2.75" customHeight="1" x14ac:dyDescent="0.2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2.75" customHeight="1" x14ac:dyDescent="0.2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2.75" customHeight="1" x14ac:dyDescent="0.2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2.75" customHeight="1" x14ac:dyDescent="0.2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2.75" customHeight="1" x14ac:dyDescent="0.2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2.75" customHeight="1" x14ac:dyDescent="0.2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2.75" customHeight="1" x14ac:dyDescent="0.2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2.75" customHeight="1" x14ac:dyDescent="0.2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2.75" customHeight="1" x14ac:dyDescent="0.2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2.75" customHeight="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2.75" customHeight="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2.75" customHeight="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2.75" customHeight="1" x14ac:dyDescent="0.2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2.75" customHeight="1" x14ac:dyDescent="0.2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2.75" customHeight="1" x14ac:dyDescent="0.2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2.75" customHeight="1" x14ac:dyDescent="0.2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2.75" customHeight="1" x14ac:dyDescent="0.2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2.75" customHeight="1" x14ac:dyDescent="0.2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2.75" customHeight="1" x14ac:dyDescent="0.2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2.75" customHeight="1" x14ac:dyDescent="0.2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2.75" customHeight="1" x14ac:dyDescent="0.2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2.75" customHeight="1" x14ac:dyDescent="0.2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2.75" customHeight="1" x14ac:dyDescent="0.2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2.75" customHeight="1" x14ac:dyDescent="0.2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2.75" customHeight="1" x14ac:dyDescent="0.2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2.75" customHeight="1" x14ac:dyDescent="0.2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2.75" customHeight="1" x14ac:dyDescent="0.2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2.75" customHeight="1" x14ac:dyDescent="0.2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2.75" customHeight="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2.75" customHeight="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2.75" customHeight="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2.75" customHeight="1" x14ac:dyDescent="0.2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2.75" customHeight="1" x14ac:dyDescent="0.2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2.75" customHeight="1" x14ac:dyDescent="0.2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2.75" customHeight="1" x14ac:dyDescent="0.2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2.75" customHeight="1" x14ac:dyDescent="0.2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2.7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2.75" customHeight="1" x14ac:dyDescent="0.2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2.75" customHeight="1" x14ac:dyDescent="0.2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2.75" customHeight="1" x14ac:dyDescent="0.2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2.75" customHeight="1" x14ac:dyDescent="0.2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2.75" customHeight="1" x14ac:dyDescent="0.2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2.75" customHeight="1" x14ac:dyDescent="0.2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2.75" customHeight="1" x14ac:dyDescent="0.2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2.75" customHeight="1" x14ac:dyDescent="0.2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2.75" customHeight="1" x14ac:dyDescent="0.2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2.75" customHeight="1" x14ac:dyDescent="0.2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2.75" customHeight="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2.75" customHeight="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2.75" customHeight="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2.75" customHeight="1" x14ac:dyDescent="0.2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2.75" customHeight="1" x14ac:dyDescent="0.2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2.75" customHeight="1" x14ac:dyDescent="0.2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2.75" customHeight="1" x14ac:dyDescent="0.2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2.75" customHeight="1" x14ac:dyDescent="0.2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2.75" customHeight="1" x14ac:dyDescent="0.2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2.75" customHeight="1" x14ac:dyDescent="0.2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2.75" customHeight="1" x14ac:dyDescent="0.2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2.75" customHeight="1" x14ac:dyDescent="0.2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2.75" customHeight="1" x14ac:dyDescent="0.2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2.75" customHeight="1" x14ac:dyDescent="0.2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2.75" customHeight="1" x14ac:dyDescent="0.2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2.75" customHeight="1" x14ac:dyDescent="0.2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2.75" customHeight="1" x14ac:dyDescent="0.2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2.75" customHeight="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2.75" customHeight="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2.75" customHeight="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2.75" customHeight="1" x14ac:dyDescent="0.2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2.75" customHeight="1" x14ac:dyDescent="0.2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2.75" customHeight="1" x14ac:dyDescent="0.2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2.75" customHeight="1" x14ac:dyDescent="0.2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2.75" customHeight="1" x14ac:dyDescent="0.2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2.75" customHeight="1" x14ac:dyDescent="0.2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2.75" customHeight="1" x14ac:dyDescent="0.2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2.75" customHeight="1" x14ac:dyDescent="0.2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2.75" customHeight="1" x14ac:dyDescent="0.2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2.75" customHeight="1" x14ac:dyDescent="0.2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2.75" customHeight="1" x14ac:dyDescent="0.2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2.75" customHeight="1" x14ac:dyDescent="0.2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2.75" customHeight="1" x14ac:dyDescent="0.2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2.75" customHeight="1" x14ac:dyDescent="0.2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2.75" customHeight="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2.75" customHeight="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2.75" customHeight="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2.75" customHeight="1" x14ac:dyDescent="0.2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2.75" customHeight="1" x14ac:dyDescent="0.2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2.75" customHeight="1" x14ac:dyDescent="0.2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2.75" customHeight="1" x14ac:dyDescent="0.2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2.75" customHeight="1" x14ac:dyDescent="0.2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2.75" customHeight="1" x14ac:dyDescent="0.2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2.75" customHeight="1" x14ac:dyDescent="0.2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2.75" customHeight="1" x14ac:dyDescent="0.2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2.75" customHeight="1" x14ac:dyDescent="0.2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2.75" customHeight="1" x14ac:dyDescent="0.2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2.75" customHeight="1" x14ac:dyDescent="0.2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2.75" customHeight="1" x14ac:dyDescent="0.2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2.75" customHeight="1" x14ac:dyDescent="0.2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2.75" customHeight="1" x14ac:dyDescent="0.2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2.75" customHeight="1" x14ac:dyDescent="0.2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2.75" customHeight="1" x14ac:dyDescent="0.2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2.75" customHeight="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2.75" customHeight="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2.75" customHeight="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2.75" customHeight="1" x14ac:dyDescent="0.2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2.75" customHeight="1" x14ac:dyDescent="0.2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2.75" customHeight="1" x14ac:dyDescent="0.2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2.75" customHeight="1" x14ac:dyDescent="0.2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2.75" customHeight="1" x14ac:dyDescent="0.2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2.7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2.75" customHeight="1" x14ac:dyDescent="0.2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2.75" customHeight="1" x14ac:dyDescent="0.2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2.75" customHeight="1" x14ac:dyDescent="0.2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2.75" customHeight="1" x14ac:dyDescent="0.2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2.75" customHeight="1" x14ac:dyDescent="0.2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2.75" customHeight="1" x14ac:dyDescent="0.2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2.75" customHeight="1" x14ac:dyDescent="0.2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2.75" customHeight="1" x14ac:dyDescent="0.2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2.75" customHeight="1" x14ac:dyDescent="0.2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2.75" customHeight="1" x14ac:dyDescent="0.2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2.75" customHeight="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2.75" customHeight="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2.75" customHeight="1" x14ac:dyDescent="0.2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2.75" customHeight="1" x14ac:dyDescent="0.2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2.75" customHeight="1" x14ac:dyDescent="0.2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2.75" customHeight="1" x14ac:dyDescent="0.2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2.75" customHeight="1" x14ac:dyDescent="0.2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2.75" customHeight="1" x14ac:dyDescent="0.2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2.75" customHeight="1" x14ac:dyDescent="0.2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2.75" customHeight="1" x14ac:dyDescent="0.2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2.75" customHeight="1" x14ac:dyDescent="0.2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2.75" customHeight="1" x14ac:dyDescent="0.2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2.75" customHeight="1" x14ac:dyDescent="0.2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2.75" customHeight="1" x14ac:dyDescent="0.2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2.75" customHeight="1" x14ac:dyDescent="0.2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2.75" customHeight="1" x14ac:dyDescent="0.2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2.75" customHeight="1" x14ac:dyDescent="0.2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2.75" customHeight="1" x14ac:dyDescent="0.2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2.75" customHeight="1" x14ac:dyDescent="0.2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2.75" customHeight="1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2.7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2.7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2.75" customHeight="1" x14ac:dyDescent="0.2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2.75" customHeight="1" x14ac:dyDescent="0.2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2.75" customHeight="1" x14ac:dyDescent="0.2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2.75" customHeight="1" x14ac:dyDescent="0.2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2.75" customHeight="1" x14ac:dyDescent="0.2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2.7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2.75" customHeight="1" x14ac:dyDescent="0.2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2.75" customHeight="1" x14ac:dyDescent="0.2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2.75" customHeight="1" x14ac:dyDescent="0.2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2.75" customHeight="1" x14ac:dyDescent="0.2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2.75" customHeight="1" x14ac:dyDescent="0.2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2.75" customHeight="1" x14ac:dyDescent="0.2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2.75" customHeight="1" x14ac:dyDescent="0.2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2.75" customHeight="1" x14ac:dyDescent="0.2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2.75" customHeight="1" x14ac:dyDescent="0.2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2.75" customHeight="1" x14ac:dyDescent="0.2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2.75" customHeight="1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2.75" customHeight="1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2.7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2.75" customHeight="1" x14ac:dyDescent="0.2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2.75" customHeight="1" x14ac:dyDescent="0.2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2.75" customHeight="1" x14ac:dyDescent="0.2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2.75" customHeight="1" x14ac:dyDescent="0.2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2.75" customHeight="1" x14ac:dyDescent="0.2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2.75" customHeight="1" x14ac:dyDescent="0.2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2.75" customHeight="1" x14ac:dyDescent="0.2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2.75" customHeight="1" x14ac:dyDescent="0.2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2.75" customHeight="1" x14ac:dyDescent="0.2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2.75" customHeight="1" x14ac:dyDescent="0.2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2.75" customHeight="1" x14ac:dyDescent="0.2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2.75" customHeight="1" x14ac:dyDescent="0.2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2.75" customHeight="1" x14ac:dyDescent="0.2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2.75" customHeight="1" x14ac:dyDescent="0.2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2.7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2.7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2.75" customHeight="1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2.75" customHeight="1" x14ac:dyDescent="0.2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2.75" customHeight="1" x14ac:dyDescent="0.2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2.75" customHeight="1" x14ac:dyDescent="0.2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2.75" customHeight="1" x14ac:dyDescent="0.2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2.75" customHeight="1" x14ac:dyDescent="0.2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2.75" customHeight="1" x14ac:dyDescent="0.2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2.75" customHeight="1" x14ac:dyDescent="0.2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2.75" customHeight="1" x14ac:dyDescent="0.2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2.75" customHeight="1" x14ac:dyDescent="0.2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2.75" customHeight="1" x14ac:dyDescent="0.2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2.75" customHeight="1" x14ac:dyDescent="0.2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2.75" customHeight="1" x14ac:dyDescent="0.2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2.75" customHeight="1" x14ac:dyDescent="0.2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2.75" customHeight="1" x14ac:dyDescent="0.2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2.75" customHeight="1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2.75" customHeight="1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2.75" customHeight="1" x14ac:dyDescent="0.2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2.75" customHeight="1" x14ac:dyDescent="0.2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2.75" customHeight="1" x14ac:dyDescent="0.2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2.75" customHeight="1" x14ac:dyDescent="0.2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2.75" customHeight="1" x14ac:dyDescent="0.2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2.75" customHeight="1" x14ac:dyDescent="0.2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2.75" customHeight="1" x14ac:dyDescent="0.2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2.75" customHeight="1" x14ac:dyDescent="0.2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2.75" customHeight="1" x14ac:dyDescent="0.2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2.75" customHeight="1" x14ac:dyDescent="0.2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2.75" customHeight="1" x14ac:dyDescent="0.2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2.75" customHeight="1" x14ac:dyDescent="0.2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2.75" customHeight="1" x14ac:dyDescent="0.2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2.75" customHeight="1" x14ac:dyDescent="0.2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2.75" customHeight="1" x14ac:dyDescent="0.2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2.75" customHeight="1" x14ac:dyDescent="0.2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2.75" customHeight="1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2.75" customHeight="1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2.75" customHeight="1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2.75" customHeight="1" x14ac:dyDescent="0.2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2.75" customHeight="1" x14ac:dyDescent="0.2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2.75" customHeight="1" x14ac:dyDescent="0.2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2.75" customHeight="1" x14ac:dyDescent="0.2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2.75" customHeight="1" x14ac:dyDescent="0.2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2.7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2.75" customHeight="1" x14ac:dyDescent="0.2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2.75" customHeight="1" x14ac:dyDescent="0.2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2.75" customHeight="1" x14ac:dyDescent="0.2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2.75" customHeight="1" x14ac:dyDescent="0.2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2.75" customHeight="1" x14ac:dyDescent="0.2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2.75" customHeight="1" x14ac:dyDescent="0.2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2.75" customHeight="1" x14ac:dyDescent="0.2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2.75" customHeight="1" x14ac:dyDescent="0.2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2.75" customHeight="1" x14ac:dyDescent="0.2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2.75" customHeight="1" x14ac:dyDescent="0.2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2.75" customHeight="1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2.75" customHeight="1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2.75" customHeight="1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2.75" customHeight="1" x14ac:dyDescent="0.2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2.75" customHeight="1" x14ac:dyDescent="0.2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2.75" customHeight="1" x14ac:dyDescent="0.2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2.75" customHeight="1" x14ac:dyDescent="0.2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2.75" customHeight="1" x14ac:dyDescent="0.2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2.75" customHeight="1" x14ac:dyDescent="0.2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2.75" customHeight="1" x14ac:dyDescent="0.2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2.75" customHeight="1" x14ac:dyDescent="0.2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2.75" customHeight="1" x14ac:dyDescent="0.2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2.75" customHeight="1" x14ac:dyDescent="0.2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2.75" customHeight="1" x14ac:dyDescent="0.2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2.75" customHeight="1" x14ac:dyDescent="0.2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2.75" customHeight="1" x14ac:dyDescent="0.2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2.75" customHeight="1" x14ac:dyDescent="0.2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2.75" customHeight="1" x14ac:dyDescent="0.2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2.75" customHeight="1" x14ac:dyDescent="0.2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2.75" customHeight="1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2.75" customHeight="1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2.75" customHeight="1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2.75" customHeight="1" x14ac:dyDescent="0.2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2.75" customHeight="1" x14ac:dyDescent="0.2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2.75" customHeight="1" x14ac:dyDescent="0.2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2.75" customHeight="1" x14ac:dyDescent="0.2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2.75" customHeight="1" x14ac:dyDescent="0.2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2.7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2.75" customHeight="1" x14ac:dyDescent="0.2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2.75" customHeight="1" x14ac:dyDescent="0.2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2.75" customHeight="1" x14ac:dyDescent="0.2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2.75" customHeight="1" x14ac:dyDescent="0.2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2.75" customHeight="1" x14ac:dyDescent="0.2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2.75" customHeight="1" x14ac:dyDescent="0.2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2.75" customHeight="1" x14ac:dyDescent="0.2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2.75" customHeight="1" x14ac:dyDescent="0.2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2.75" customHeight="1" x14ac:dyDescent="0.2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2.75" customHeight="1" x14ac:dyDescent="0.2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2.75" customHeight="1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2.75" customHeight="1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2.75" customHeight="1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2.75" customHeight="1" x14ac:dyDescent="0.2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2.75" customHeight="1" x14ac:dyDescent="0.2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2.75" customHeight="1" x14ac:dyDescent="0.2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2.75" customHeight="1" x14ac:dyDescent="0.2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2.75" customHeight="1" x14ac:dyDescent="0.2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2.75" customHeight="1" x14ac:dyDescent="0.2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2.75" customHeight="1" x14ac:dyDescent="0.2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2.75" customHeight="1" x14ac:dyDescent="0.2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2.75" customHeight="1" x14ac:dyDescent="0.2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2.75" customHeight="1" x14ac:dyDescent="0.2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2.75" customHeight="1" x14ac:dyDescent="0.2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2.75" customHeight="1" x14ac:dyDescent="0.2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2.75" customHeight="1" x14ac:dyDescent="0.2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2.75" customHeight="1" x14ac:dyDescent="0.2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2.75" customHeight="1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2.75" customHeight="1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2.75" customHeight="1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2.75" customHeight="1" x14ac:dyDescent="0.2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2.75" customHeight="1" x14ac:dyDescent="0.2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2.75" customHeight="1" x14ac:dyDescent="0.2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2.75" customHeight="1" x14ac:dyDescent="0.2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2.75" customHeight="1" x14ac:dyDescent="0.2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2.75" customHeight="1" x14ac:dyDescent="0.2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2.75" customHeight="1" x14ac:dyDescent="0.2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2.75" customHeight="1" x14ac:dyDescent="0.2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2.75" customHeight="1" x14ac:dyDescent="0.2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2.75" customHeight="1" x14ac:dyDescent="0.2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2.75" customHeight="1" x14ac:dyDescent="0.2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2.75" customHeight="1" x14ac:dyDescent="0.2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2.75" customHeight="1" x14ac:dyDescent="0.2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2.75" customHeight="1" x14ac:dyDescent="0.2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2.75" customHeight="1" x14ac:dyDescent="0.2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2.75" customHeight="1" x14ac:dyDescent="0.2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2.75" customHeight="1" x14ac:dyDescent="0.2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2.75" customHeight="1" x14ac:dyDescent="0.2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2.75" customHeight="1" x14ac:dyDescent="0.2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2.75" customHeight="1" x14ac:dyDescent="0.2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2.75" customHeight="1" x14ac:dyDescent="0.2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2.75" customHeight="1" x14ac:dyDescent="0.2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2.75" customHeight="1" x14ac:dyDescent="0.2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2.75" customHeight="1" x14ac:dyDescent="0.2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2.75" customHeight="1" x14ac:dyDescent="0.2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2.75" customHeight="1" x14ac:dyDescent="0.2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2.75" customHeight="1" x14ac:dyDescent="0.2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2.75" customHeight="1" x14ac:dyDescent="0.2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2.75" customHeight="1" x14ac:dyDescent="0.2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2.75" customHeight="1" x14ac:dyDescent="0.2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2.75" customHeight="1" x14ac:dyDescent="0.2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2.75" customHeight="1" x14ac:dyDescent="0.2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2.75" customHeight="1" x14ac:dyDescent="0.2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2.75" customHeight="1" x14ac:dyDescent="0.2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2.75" customHeight="1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2.75" customHeight="1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2.75" customHeight="1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2.75" customHeight="1" x14ac:dyDescent="0.2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2.75" customHeight="1" x14ac:dyDescent="0.2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2.75" customHeight="1" x14ac:dyDescent="0.2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2.75" customHeight="1" x14ac:dyDescent="0.2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2.75" customHeight="1" x14ac:dyDescent="0.2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2.7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2.75" customHeight="1" x14ac:dyDescent="0.2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2.75" customHeight="1" x14ac:dyDescent="0.2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2.75" customHeight="1" x14ac:dyDescent="0.2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2.75" customHeight="1" x14ac:dyDescent="0.2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2.75" customHeight="1" x14ac:dyDescent="0.2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2.75" customHeight="1" x14ac:dyDescent="0.2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2.75" customHeight="1" x14ac:dyDescent="0.2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2.75" customHeight="1" x14ac:dyDescent="0.2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2.75" customHeight="1" x14ac:dyDescent="0.2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2.75" customHeight="1" x14ac:dyDescent="0.2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2.75" customHeight="1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2.75" customHeight="1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2.75" customHeight="1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2.75" customHeight="1" x14ac:dyDescent="0.2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2.75" customHeight="1" x14ac:dyDescent="0.2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2.75" customHeight="1" x14ac:dyDescent="0.2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2.75" customHeight="1" x14ac:dyDescent="0.2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2.75" customHeight="1" x14ac:dyDescent="0.2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2.75" customHeight="1" x14ac:dyDescent="0.2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2.75" customHeight="1" x14ac:dyDescent="0.2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2.75" customHeight="1" x14ac:dyDescent="0.2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2.75" customHeight="1" x14ac:dyDescent="0.2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2.75" customHeight="1" x14ac:dyDescent="0.2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2.75" customHeight="1" x14ac:dyDescent="0.2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2.75" customHeight="1" x14ac:dyDescent="0.2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2.75" customHeight="1" x14ac:dyDescent="0.2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2.75" customHeight="1" x14ac:dyDescent="0.2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2.75" customHeight="1" x14ac:dyDescent="0.2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2.75" customHeight="1" x14ac:dyDescent="0.2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2.75" customHeight="1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2.75" customHeight="1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2.75" customHeight="1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2.75" customHeight="1" x14ac:dyDescent="0.2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2.75" customHeight="1" x14ac:dyDescent="0.2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2.75" customHeight="1" x14ac:dyDescent="0.2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2.75" customHeight="1" x14ac:dyDescent="0.2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2.75" customHeight="1" x14ac:dyDescent="0.2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2.7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2.75" customHeight="1" x14ac:dyDescent="0.2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2.75" customHeight="1" x14ac:dyDescent="0.2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2.75" customHeight="1" x14ac:dyDescent="0.2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2.75" customHeight="1" x14ac:dyDescent="0.2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2.75" customHeight="1" x14ac:dyDescent="0.2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2.75" customHeight="1" x14ac:dyDescent="0.2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2.75" customHeight="1" x14ac:dyDescent="0.2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2.75" customHeight="1" x14ac:dyDescent="0.2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2.75" customHeight="1" x14ac:dyDescent="0.2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2.75" customHeight="1" x14ac:dyDescent="0.2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2.75" customHeight="1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2.75" customHeight="1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2.75" customHeight="1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2.75" customHeight="1" x14ac:dyDescent="0.2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2.75" customHeight="1" x14ac:dyDescent="0.2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2.75" customHeight="1" x14ac:dyDescent="0.2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2.75" customHeight="1" x14ac:dyDescent="0.2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2.75" customHeight="1" x14ac:dyDescent="0.2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2.75" customHeight="1" x14ac:dyDescent="0.2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2.75" customHeight="1" x14ac:dyDescent="0.2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2.75" customHeight="1" x14ac:dyDescent="0.2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2.75" customHeight="1" x14ac:dyDescent="0.2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2.75" customHeight="1" x14ac:dyDescent="0.2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2.75" customHeight="1" x14ac:dyDescent="0.2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2.75" customHeight="1" x14ac:dyDescent="0.2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2.75" customHeight="1" x14ac:dyDescent="0.2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2.75" customHeight="1" x14ac:dyDescent="0.2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2.75" customHeight="1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2.75" customHeight="1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2.75" customHeight="1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2.75" customHeight="1" x14ac:dyDescent="0.2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2.75" customHeight="1" x14ac:dyDescent="0.2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2.75" customHeight="1" x14ac:dyDescent="0.2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2.75" customHeight="1" x14ac:dyDescent="0.2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2.75" customHeight="1" x14ac:dyDescent="0.2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2.75" customHeight="1" x14ac:dyDescent="0.2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2.75" customHeight="1" x14ac:dyDescent="0.2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2.75" customHeight="1" x14ac:dyDescent="0.2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2.75" customHeight="1" x14ac:dyDescent="0.2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2.75" customHeight="1" x14ac:dyDescent="0.2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2.75" customHeight="1" x14ac:dyDescent="0.2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2.75" customHeight="1" x14ac:dyDescent="0.2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2.75" customHeight="1" x14ac:dyDescent="0.2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2.75" customHeight="1" x14ac:dyDescent="0.2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2.75" customHeight="1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2.75" customHeight="1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2.75" customHeight="1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2.75" customHeight="1" x14ac:dyDescent="0.2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2.75" customHeight="1" x14ac:dyDescent="0.2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2.75" customHeight="1" x14ac:dyDescent="0.2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2.75" customHeight="1" x14ac:dyDescent="0.2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2.75" customHeight="1" x14ac:dyDescent="0.2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2.75" customHeight="1" x14ac:dyDescent="0.2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2.75" customHeight="1" x14ac:dyDescent="0.2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2.75" customHeight="1" x14ac:dyDescent="0.2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2.75" customHeight="1" x14ac:dyDescent="0.2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2.75" customHeight="1" x14ac:dyDescent="0.2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2.75" customHeight="1" x14ac:dyDescent="0.2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2.75" customHeight="1" x14ac:dyDescent="0.2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2.75" customHeight="1" x14ac:dyDescent="0.2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2.75" customHeight="1" x14ac:dyDescent="0.2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2.75" customHeight="1" x14ac:dyDescent="0.2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2.75" customHeight="1" x14ac:dyDescent="0.2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2.75" customHeight="1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2.75" customHeight="1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2.75" customHeight="1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2.75" customHeight="1" x14ac:dyDescent="0.2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2.75" customHeight="1" x14ac:dyDescent="0.2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2.75" customHeight="1" x14ac:dyDescent="0.2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2.75" customHeight="1" x14ac:dyDescent="0.2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2.75" customHeight="1" x14ac:dyDescent="0.2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2.7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2.75" customHeight="1" x14ac:dyDescent="0.2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2.75" customHeight="1" x14ac:dyDescent="0.2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2.75" customHeight="1" x14ac:dyDescent="0.2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2.75" customHeight="1" x14ac:dyDescent="0.2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2.75" customHeight="1" x14ac:dyDescent="0.2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2.75" customHeight="1" x14ac:dyDescent="0.2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2.75" customHeight="1" x14ac:dyDescent="0.2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2.75" customHeight="1" x14ac:dyDescent="0.2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2.75" customHeight="1" x14ac:dyDescent="0.2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2.75" customHeight="1" x14ac:dyDescent="0.2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2.75" customHeight="1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2.75" customHeight="1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2.75" customHeight="1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2.75" customHeight="1" x14ac:dyDescent="0.2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2.75" customHeight="1" x14ac:dyDescent="0.2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2.75" customHeight="1" x14ac:dyDescent="0.2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2.75" customHeight="1" x14ac:dyDescent="0.2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2.75" customHeight="1" x14ac:dyDescent="0.2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2.75" customHeight="1" x14ac:dyDescent="0.2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2.75" customHeight="1" x14ac:dyDescent="0.2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2.75" customHeight="1" x14ac:dyDescent="0.2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2.75" customHeight="1" x14ac:dyDescent="0.2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2.75" customHeight="1" x14ac:dyDescent="0.2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2.75" customHeight="1" x14ac:dyDescent="0.2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2.75" customHeight="1" x14ac:dyDescent="0.2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2.75" customHeight="1" x14ac:dyDescent="0.2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2.75" customHeight="1" x14ac:dyDescent="0.2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2.75" customHeight="1" x14ac:dyDescent="0.2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2.75" customHeight="1" x14ac:dyDescent="0.2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2.75" customHeight="1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2.75" customHeight="1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2.75" customHeight="1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2.75" customHeight="1" x14ac:dyDescent="0.2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2.75" customHeight="1" x14ac:dyDescent="0.2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2.75" customHeight="1" x14ac:dyDescent="0.2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2.75" customHeight="1" x14ac:dyDescent="0.2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2.75" customHeight="1" x14ac:dyDescent="0.2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2.7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2.75" customHeight="1" x14ac:dyDescent="0.2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2.75" customHeight="1" x14ac:dyDescent="0.2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2.75" customHeight="1" x14ac:dyDescent="0.2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2.75" customHeight="1" x14ac:dyDescent="0.2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2.75" customHeight="1" x14ac:dyDescent="0.2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2.75" customHeight="1" x14ac:dyDescent="0.2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2.75" customHeight="1" x14ac:dyDescent="0.2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2.75" customHeight="1" x14ac:dyDescent="0.2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2.75" customHeight="1" x14ac:dyDescent="0.2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2.75" customHeight="1" x14ac:dyDescent="0.2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2.75" customHeight="1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2.75" customHeight="1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2.75" customHeight="1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2.75" customHeight="1" x14ac:dyDescent="0.2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2.75" customHeight="1" x14ac:dyDescent="0.2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2.75" customHeight="1" x14ac:dyDescent="0.2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2.75" customHeight="1" x14ac:dyDescent="0.2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2.75" customHeight="1" x14ac:dyDescent="0.2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2.75" customHeight="1" x14ac:dyDescent="0.2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2.75" customHeight="1" x14ac:dyDescent="0.2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2.75" customHeight="1" x14ac:dyDescent="0.2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2.75" customHeight="1" x14ac:dyDescent="0.2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2.75" customHeight="1" x14ac:dyDescent="0.2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2.75" customHeight="1" x14ac:dyDescent="0.2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2.75" customHeight="1" x14ac:dyDescent="0.2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2.75" customHeight="1" x14ac:dyDescent="0.2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2.75" customHeight="1" x14ac:dyDescent="0.2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2.75" customHeight="1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2.75" customHeight="1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2.75" customHeight="1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2.75" customHeight="1" x14ac:dyDescent="0.2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2.75" customHeight="1" x14ac:dyDescent="0.2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2.75" customHeight="1" x14ac:dyDescent="0.2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2.75" customHeight="1" x14ac:dyDescent="0.2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2.75" customHeight="1" x14ac:dyDescent="0.2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2.75" customHeight="1" x14ac:dyDescent="0.2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2.75" customHeight="1" x14ac:dyDescent="0.2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2.75" customHeight="1" x14ac:dyDescent="0.2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2.75" customHeight="1" x14ac:dyDescent="0.2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2.75" customHeight="1" x14ac:dyDescent="0.2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2.75" customHeight="1" x14ac:dyDescent="0.2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2.75" customHeight="1" x14ac:dyDescent="0.2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2.75" customHeight="1" x14ac:dyDescent="0.2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2.75" customHeight="1" x14ac:dyDescent="0.2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2.75" customHeight="1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2.75" customHeight="1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2.7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2.75" customHeight="1" x14ac:dyDescent="0.2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2.75" customHeight="1" x14ac:dyDescent="0.2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2.75" customHeight="1" x14ac:dyDescent="0.2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2.75" customHeight="1" x14ac:dyDescent="0.2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2.75" customHeight="1" x14ac:dyDescent="0.2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2.75" customHeight="1" x14ac:dyDescent="0.2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2.75" customHeight="1" x14ac:dyDescent="0.2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2.75" customHeight="1" x14ac:dyDescent="0.2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2.75" customHeight="1" x14ac:dyDescent="0.2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2.75" customHeight="1" x14ac:dyDescent="0.2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2.75" customHeight="1" x14ac:dyDescent="0.2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2.75" customHeight="1" x14ac:dyDescent="0.2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2.75" customHeight="1" x14ac:dyDescent="0.2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2.75" customHeight="1" x14ac:dyDescent="0.2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2.75" customHeight="1" x14ac:dyDescent="0.2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2.75" customHeight="1" x14ac:dyDescent="0.2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2.75" customHeight="1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2.75" customHeight="1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2.75" customHeight="1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2.75" customHeight="1" x14ac:dyDescent="0.2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2.75" customHeight="1" x14ac:dyDescent="0.2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2.75" customHeight="1" x14ac:dyDescent="0.2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2.75" customHeight="1" x14ac:dyDescent="0.2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2.75" customHeight="1" x14ac:dyDescent="0.2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2.7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2.75" customHeight="1" x14ac:dyDescent="0.2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2.75" customHeight="1" x14ac:dyDescent="0.2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2.75" customHeight="1" x14ac:dyDescent="0.2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2.75" customHeight="1" x14ac:dyDescent="0.2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2.75" customHeight="1" x14ac:dyDescent="0.2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2.75" customHeight="1" x14ac:dyDescent="0.2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2.75" customHeight="1" x14ac:dyDescent="0.2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2.75" customHeight="1" x14ac:dyDescent="0.2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2.75" customHeight="1" x14ac:dyDescent="0.2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2.75" customHeight="1" x14ac:dyDescent="0.2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2.75" customHeight="1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2.75" customHeight="1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2.75" customHeight="1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2.75" customHeight="1" x14ac:dyDescent="0.2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2.75" customHeight="1" x14ac:dyDescent="0.2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2.75" customHeight="1" x14ac:dyDescent="0.2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2.75" customHeight="1" x14ac:dyDescent="0.2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2.75" customHeight="1" x14ac:dyDescent="0.2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2.75" customHeight="1" x14ac:dyDescent="0.2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2.75" customHeight="1" x14ac:dyDescent="0.2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2.75" customHeight="1" x14ac:dyDescent="0.2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2.75" customHeight="1" x14ac:dyDescent="0.2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2.75" customHeight="1" x14ac:dyDescent="0.2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2.75" customHeight="1" x14ac:dyDescent="0.2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2.75" customHeight="1" x14ac:dyDescent="0.2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2.75" customHeight="1" x14ac:dyDescent="0.2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2.75" customHeight="1" x14ac:dyDescent="0.2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2.75" customHeight="1" x14ac:dyDescent="0.2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2.75" customHeight="1" x14ac:dyDescent="0.2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2.75" customHeight="1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2.75" customHeight="1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2.75" customHeight="1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2.75" customHeight="1" x14ac:dyDescent="0.2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2.75" customHeight="1" x14ac:dyDescent="0.2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2.75" customHeight="1" x14ac:dyDescent="0.2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2.75" customHeight="1" x14ac:dyDescent="0.2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2.75" customHeight="1" x14ac:dyDescent="0.2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2.7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2.75" customHeight="1" x14ac:dyDescent="0.2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2.75" customHeight="1" x14ac:dyDescent="0.2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2.75" customHeight="1" x14ac:dyDescent="0.2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2.75" customHeight="1" x14ac:dyDescent="0.2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2.75" customHeight="1" x14ac:dyDescent="0.2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2.75" customHeight="1" x14ac:dyDescent="0.2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2.75" customHeight="1" x14ac:dyDescent="0.2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2.75" customHeight="1" x14ac:dyDescent="0.2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2.75" customHeight="1" x14ac:dyDescent="0.2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2.75" customHeight="1" x14ac:dyDescent="0.2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2.75" customHeight="1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2.75" customHeight="1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2.75" customHeight="1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2.75" customHeight="1" x14ac:dyDescent="0.2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2.75" customHeight="1" x14ac:dyDescent="0.2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2.75" customHeight="1" x14ac:dyDescent="0.2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2.75" customHeight="1" x14ac:dyDescent="0.2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2.75" customHeight="1" x14ac:dyDescent="0.2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2.75" customHeight="1" x14ac:dyDescent="0.2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2.75" customHeight="1" x14ac:dyDescent="0.2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2.75" customHeight="1" x14ac:dyDescent="0.2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2.75" customHeight="1" x14ac:dyDescent="0.2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2.75" customHeight="1" x14ac:dyDescent="0.2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2.75" customHeight="1" x14ac:dyDescent="0.2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2.75" customHeight="1" x14ac:dyDescent="0.2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2.75" customHeight="1" x14ac:dyDescent="0.2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2.75" customHeight="1" x14ac:dyDescent="0.2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2.75" customHeight="1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2.75" customHeight="1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2.75" customHeight="1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2.75" customHeight="1" x14ac:dyDescent="0.2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2.75" customHeight="1" x14ac:dyDescent="0.2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2.75" customHeight="1" x14ac:dyDescent="0.2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2.75" customHeight="1" x14ac:dyDescent="0.2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2.75" customHeight="1" x14ac:dyDescent="0.2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2.75" customHeight="1" x14ac:dyDescent="0.2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2.75" customHeight="1" x14ac:dyDescent="0.2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2.75" customHeight="1" x14ac:dyDescent="0.2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2.75" customHeight="1" x14ac:dyDescent="0.2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2.75" customHeight="1" x14ac:dyDescent="0.2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2.75" customHeight="1" x14ac:dyDescent="0.2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2.75" customHeight="1" x14ac:dyDescent="0.2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2.75" customHeight="1" x14ac:dyDescent="0.2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2.75" customHeight="1" x14ac:dyDescent="0.2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2.75" customHeight="1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2.75" customHeight="1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2.75" customHeight="1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2.75" customHeight="1" x14ac:dyDescent="0.2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2.75" customHeight="1" x14ac:dyDescent="0.2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2.75" customHeight="1" x14ac:dyDescent="0.2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2.75" customHeight="1" x14ac:dyDescent="0.2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2.75" customHeight="1" x14ac:dyDescent="0.2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2.75" customHeight="1" x14ac:dyDescent="0.2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2.75" customHeight="1" x14ac:dyDescent="0.2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2.75" customHeight="1" x14ac:dyDescent="0.2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2.75" customHeight="1" x14ac:dyDescent="0.2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2.75" customHeight="1" x14ac:dyDescent="0.2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2.75" customHeight="1" x14ac:dyDescent="0.2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2.75" customHeight="1" x14ac:dyDescent="0.2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2.75" customHeight="1" x14ac:dyDescent="0.2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2.75" customHeight="1" x14ac:dyDescent="0.2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2.75" customHeight="1" x14ac:dyDescent="0.2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2.75" customHeight="1" x14ac:dyDescent="0.2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2.75" customHeight="1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2.75" customHeight="1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2.75" customHeight="1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2.75" customHeight="1" x14ac:dyDescent="0.2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2.75" customHeight="1" x14ac:dyDescent="0.2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2.75" customHeight="1" x14ac:dyDescent="0.2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2.75" customHeight="1" x14ac:dyDescent="0.2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2.75" customHeight="1" x14ac:dyDescent="0.2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2.7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2.75" customHeight="1" x14ac:dyDescent="0.2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2.75" customHeight="1" x14ac:dyDescent="0.2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2.75" customHeight="1" x14ac:dyDescent="0.2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2.75" customHeight="1" x14ac:dyDescent="0.2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2.75" customHeight="1" x14ac:dyDescent="0.2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2.75" customHeight="1" x14ac:dyDescent="0.2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2.75" customHeight="1" x14ac:dyDescent="0.2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2.75" customHeight="1" x14ac:dyDescent="0.2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2.75" customHeight="1" x14ac:dyDescent="0.2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2.75" customHeight="1" x14ac:dyDescent="0.2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2.75" customHeight="1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2.75" customHeight="1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2.75" customHeight="1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2.75" customHeight="1" x14ac:dyDescent="0.2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2.75" customHeight="1" x14ac:dyDescent="0.2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2.75" customHeight="1" x14ac:dyDescent="0.2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2.75" customHeight="1" x14ac:dyDescent="0.2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2.75" customHeight="1" x14ac:dyDescent="0.2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2.75" customHeight="1" x14ac:dyDescent="0.2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2.75" customHeight="1" x14ac:dyDescent="0.2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2.75" customHeight="1" x14ac:dyDescent="0.2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2.75" customHeight="1" x14ac:dyDescent="0.2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2.75" customHeight="1" x14ac:dyDescent="0.2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2.75" customHeight="1" x14ac:dyDescent="0.2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2.75" customHeight="1" x14ac:dyDescent="0.2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2.75" customHeight="1" x14ac:dyDescent="0.2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2.75" customHeight="1" x14ac:dyDescent="0.2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2.75" customHeight="1" x14ac:dyDescent="0.2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2.75" customHeight="1" x14ac:dyDescent="0.2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2.75" customHeight="1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2.75" customHeight="1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2.75" customHeight="1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2.75" customHeight="1" x14ac:dyDescent="0.2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2.75" customHeight="1" x14ac:dyDescent="0.2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2.75" customHeight="1" x14ac:dyDescent="0.2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2.75" customHeight="1" x14ac:dyDescent="0.2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2.75" customHeight="1" x14ac:dyDescent="0.2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2.7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2.75" customHeight="1" x14ac:dyDescent="0.2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2.75" customHeight="1" x14ac:dyDescent="0.2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2.75" customHeight="1" x14ac:dyDescent="0.2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2.75" customHeight="1" x14ac:dyDescent="0.2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2.75" customHeight="1" x14ac:dyDescent="0.2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2.75" customHeight="1" x14ac:dyDescent="0.2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2.75" customHeight="1" x14ac:dyDescent="0.2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2.75" customHeight="1" x14ac:dyDescent="0.2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2.75" customHeight="1" x14ac:dyDescent="0.2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2.75" customHeight="1" x14ac:dyDescent="0.2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2.75" customHeight="1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2.75" customHeight="1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2.75" customHeight="1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2.75" customHeight="1" x14ac:dyDescent="0.2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2.75" customHeight="1" x14ac:dyDescent="0.2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2.75" customHeight="1" x14ac:dyDescent="0.2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2.75" customHeight="1" x14ac:dyDescent="0.2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2.75" customHeight="1" x14ac:dyDescent="0.2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2.75" customHeight="1" x14ac:dyDescent="0.2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pageMargins left="0.90551181102362199" right="0.51181102362204722" top="0.74803149606299213" bottom="0.74803149606299213" header="0" footer="0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3"/>
  <sheetViews>
    <sheetView workbookViewId="0"/>
  </sheetViews>
  <sheetFormatPr defaultColWidth="14.42578125" defaultRowHeight="15" customHeight="1" x14ac:dyDescent="0.2"/>
  <cols>
    <col min="1" max="1" width="58.28515625" customWidth="1"/>
    <col min="2" max="2" width="11.140625" customWidth="1"/>
    <col min="3" max="3" width="11.28515625" customWidth="1"/>
    <col min="4" max="7" width="9.140625" customWidth="1"/>
    <col min="8" max="26" width="8.7109375" customWidth="1"/>
  </cols>
  <sheetData>
    <row r="1" spans="1:26" ht="12.7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20.25" customHeight="1" x14ac:dyDescent="0.25">
      <c r="A2" s="264" t="s">
        <v>312</v>
      </c>
      <c r="B2" s="262"/>
      <c r="C2" s="263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2.75" customHeight="1" x14ac:dyDescent="0.25">
      <c r="A3" s="230"/>
      <c r="B3" s="231"/>
      <c r="C3" s="23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2.75" customHeight="1" x14ac:dyDescent="0.25">
      <c r="A4" s="163" t="s">
        <v>313</v>
      </c>
      <c r="B4" s="233" t="s">
        <v>314</v>
      </c>
      <c r="C4" s="177" t="s">
        <v>195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</row>
    <row r="5" spans="1:26" ht="12.75" customHeight="1" x14ac:dyDescent="0.2">
      <c r="A5" s="164" t="s">
        <v>315</v>
      </c>
      <c r="B5" s="234" t="s">
        <v>316</v>
      </c>
      <c r="C5" s="235">
        <v>12320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2.75" customHeight="1" x14ac:dyDescent="0.2">
      <c r="A6" s="164" t="s">
        <v>317</v>
      </c>
      <c r="B6" s="234" t="s">
        <v>318</v>
      </c>
      <c r="C6" s="236">
        <v>0.38900000000000001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2.75" customHeight="1" x14ac:dyDescent="0.2">
      <c r="A7" s="164" t="s">
        <v>319</v>
      </c>
      <c r="B7" s="234" t="s">
        <v>320</v>
      </c>
      <c r="C7" s="237">
        <v>4.8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2.75" customHeight="1" x14ac:dyDescent="0.2">
      <c r="A8" s="164" t="s">
        <v>321</v>
      </c>
      <c r="B8" s="234" t="s">
        <v>322</v>
      </c>
      <c r="C8" s="238">
        <v>144.01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2.75" customHeight="1" x14ac:dyDescent="0.2">
      <c r="A9" s="164" t="s">
        <v>323</v>
      </c>
      <c r="B9" s="234" t="s">
        <v>50</v>
      </c>
      <c r="C9" s="239">
        <v>6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2.75" customHeight="1" x14ac:dyDescent="0.2">
      <c r="A10" s="164" t="s">
        <v>324</v>
      </c>
      <c r="B10" s="234" t="s">
        <v>320</v>
      </c>
      <c r="C10" s="240">
        <f>IFERROR(C7*7/C9,0)</f>
        <v>5.6000000000000005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.75" customHeight="1" x14ac:dyDescent="0.2">
      <c r="A11" s="164" t="s">
        <v>325</v>
      </c>
      <c r="B11" s="234" t="s">
        <v>326</v>
      </c>
      <c r="C11" s="171">
        <v>500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.75" customHeight="1" x14ac:dyDescent="0.2">
      <c r="A12" s="164" t="s">
        <v>327</v>
      </c>
      <c r="B12" s="234"/>
      <c r="C12" s="235">
        <v>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2.75" customHeight="1" x14ac:dyDescent="0.2">
      <c r="A13" s="164" t="s">
        <v>328</v>
      </c>
      <c r="B13" s="234" t="s">
        <v>329</v>
      </c>
      <c r="C13" s="235">
        <v>15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2.75" customHeight="1" x14ac:dyDescent="0.2">
      <c r="A14" s="164" t="s">
        <v>330</v>
      </c>
      <c r="B14" s="234" t="s">
        <v>322</v>
      </c>
      <c r="C14" s="171">
        <f>IF(AND(C13&gt;=15,C12=1),5.8,C13/2)</f>
        <v>5.8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2.75" customHeight="1" x14ac:dyDescent="0.2">
      <c r="A15" s="164" t="s">
        <v>331</v>
      </c>
      <c r="B15" s="234"/>
      <c r="C15" s="240">
        <f>IFERROR(C10/C14,0)</f>
        <v>0.9655172413793105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2.75" customHeight="1" x14ac:dyDescent="0.2">
      <c r="A16" s="164" t="s">
        <v>332</v>
      </c>
      <c r="B16" s="234"/>
      <c r="C16" s="241">
        <v>1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2.75" customHeight="1" x14ac:dyDescent="0.2">
      <c r="A17" s="242" t="s">
        <v>333</v>
      </c>
      <c r="B17" s="243"/>
      <c r="C17" s="244">
        <f>IFERROR(C15/C16,0)</f>
        <v>0.9655172413793105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2.75" customHeight="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2.75" customHeigh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2.7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2.7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2.75" customHeight="1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2.7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2.7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2.7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2.75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2.75" customHeight="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2.7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2.75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2.75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2.75" customHeight="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2.75" customHeight="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2.7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2.75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2.75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2.7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2.7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2.7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2.7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2.7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2.75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2.75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2.7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2.7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2.7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2.75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2.75" customHeight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2.7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2.75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2.75" customHeight="1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2.75" customHeight="1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2.7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2.7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2.75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2.75" customHeigh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2.7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2.75" customHeigh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.75" customHeight="1" x14ac:dyDescent="0.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2.75" customHeight="1" x14ac:dyDescent="0.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.75" customHeight="1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2.75" customHeight="1" x14ac:dyDescent="0.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2.7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2.75" customHeight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2.75" customHeight="1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.75" customHeight="1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.75" customHeight="1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2.75" customHeight="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2.75" customHeight="1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2.75" customHeight="1" x14ac:dyDescent="0.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2.75" customHeight="1" x14ac:dyDescent="0.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.75" customHeight="1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2.75" customHeight="1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2.75" customHeight="1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2.75" customHeight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2.75" customHeight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2.75" customHeight="1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2.75" customHeight="1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2.75" customHeight="1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.75" customHeight="1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2.75" customHeight="1" x14ac:dyDescent="0.2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2.75" customHeight="1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2.75" customHeight="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2.75" customHeight="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2.75" customHeight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2.75" customHeight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2.75" customHeigh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2.75" customHeigh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2.75" customHeigh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2.75" customHeight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2.75" customHeight="1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2.75" customHeight="1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2.75" customHeight="1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2.75" customHeight="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2.75" customHeigh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 customHeight="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2.75" customHeigh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2.75" customHeight="1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2.75" customHeight="1" x14ac:dyDescent="0.2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2.75" customHeight="1" x14ac:dyDescent="0.2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2.75" customHeight="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2.75" customHeight="1" x14ac:dyDescent="0.2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2.75" customHeight="1" x14ac:dyDescent="0.2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2.75" customHeight="1" x14ac:dyDescent="0.2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2.75" customHeight="1" x14ac:dyDescent="0.2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2.75" customHeight="1" x14ac:dyDescent="0.2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2.75" customHeight="1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2.75" customHeight="1" x14ac:dyDescent="0.2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2.75" customHeight="1" x14ac:dyDescent="0.2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2.75" customHeight="1" x14ac:dyDescent="0.2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2.75" customHeight="1" x14ac:dyDescent="0.2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2.75" customHeight="1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2.75" customHeight="1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2.75" customHeight="1" x14ac:dyDescent="0.2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.75" customHeight="1" x14ac:dyDescent="0.2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2.75" customHeight="1" x14ac:dyDescent="0.2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2.75" customHeight="1" x14ac:dyDescent="0.2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2.75" customHeight="1" x14ac:dyDescent="0.2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2.75" customHeight="1" x14ac:dyDescent="0.2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2.75" customHeight="1" x14ac:dyDescent="0.2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2.75" customHeight="1" x14ac:dyDescent="0.2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2.75" customHeight="1" x14ac:dyDescent="0.2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.75" customHeight="1" x14ac:dyDescent="0.2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2.75" customHeight="1" x14ac:dyDescent="0.2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2.75" customHeight="1" x14ac:dyDescent="0.2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2.75" customHeight="1" x14ac:dyDescent="0.2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.75" customHeight="1" x14ac:dyDescent="0.2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2.75" customHeight="1" x14ac:dyDescent="0.2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2.75" customHeight="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2.75" customHeight="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2.75" customHeight="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2.75" customHeight="1" x14ac:dyDescent="0.2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.75" customHeight="1" x14ac:dyDescent="0.2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2.75" customHeight="1" x14ac:dyDescent="0.2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2.75" customHeight="1" x14ac:dyDescent="0.2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2.75" customHeight="1" x14ac:dyDescent="0.2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2.75" customHeight="1" x14ac:dyDescent="0.2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2.75" customHeight="1" x14ac:dyDescent="0.2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2.75" customHeight="1" x14ac:dyDescent="0.2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2.75" customHeight="1" x14ac:dyDescent="0.2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2.75" customHeight="1" x14ac:dyDescent="0.2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2.75" customHeight="1" x14ac:dyDescent="0.2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2.75" customHeight="1" x14ac:dyDescent="0.2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2.75" customHeight="1" x14ac:dyDescent="0.2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2.75" customHeight="1" x14ac:dyDescent="0.2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2.75" customHeight="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2.75" customHeight="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2.75" customHeight="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2.75" customHeight="1" x14ac:dyDescent="0.2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2.75" customHeight="1" x14ac:dyDescent="0.2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2.75" customHeight="1" x14ac:dyDescent="0.2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2.75" customHeight="1" x14ac:dyDescent="0.2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2.75" customHeight="1" x14ac:dyDescent="0.2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2.75" customHeight="1" x14ac:dyDescent="0.2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2.75" customHeight="1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2.75" customHeight="1" x14ac:dyDescent="0.2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2.75" customHeight="1" x14ac:dyDescent="0.2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2.75" customHeight="1" x14ac:dyDescent="0.2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2.75" customHeight="1" x14ac:dyDescent="0.2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2.75" customHeight="1" x14ac:dyDescent="0.2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2.75" customHeight="1" x14ac:dyDescent="0.2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2.75" customHeight="1" x14ac:dyDescent="0.2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2.75" customHeight="1" x14ac:dyDescent="0.2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2.75" customHeight="1" x14ac:dyDescent="0.2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2.75" customHeight="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2.75" customHeight="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2.75" customHeight="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2.75" customHeight="1" x14ac:dyDescent="0.2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2.75" customHeight="1" x14ac:dyDescent="0.2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2.75" customHeight="1" x14ac:dyDescent="0.2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2.75" customHeight="1" x14ac:dyDescent="0.2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2.75" customHeight="1" x14ac:dyDescent="0.2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2.7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2.75" customHeight="1" x14ac:dyDescent="0.2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2.75" customHeight="1" x14ac:dyDescent="0.2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2.75" customHeight="1" x14ac:dyDescent="0.2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2.75" customHeight="1" x14ac:dyDescent="0.2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2.75" customHeight="1" x14ac:dyDescent="0.2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.75" customHeight="1" x14ac:dyDescent="0.2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2.75" customHeight="1" x14ac:dyDescent="0.2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2.75" customHeight="1" x14ac:dyDescent="0.2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2.75" customHeight="1" x14ac:dyDescent="0.2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2.75" customHeight="1" x14ac:dyDescent="0.2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2.75" customHeight="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2.75" customHeight="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2.75" customHeight="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2.75" customHeight="1" x14ac:dyDescent="0.2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2.75" customHeight="1" x14ac:dyDescent="0.2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2.75" customHeight="1" x14ac:dyDescent="0.2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2.75" customHeight="1" x14ac:dyDescent="0.2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2.75" customHeight="1" x14ac:dyDescent="0.2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2.75" customHeight="1" x14ac:dyDescent="0.2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2.75" customHeight="1" x14ac:dyDescent="0.2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2.75" customHeight="1" x14ac:dyDescent="0.2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2.75" customHeight="1" x14ac:dyDescent="0.2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2.75" customHeight="1" x14ac:dyDescent="0.2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.75" customHeight="1" x14ac:dyDescent="0.2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2.75" customHeight="1" x14ac:dyDescent="0.2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2.75" customHeight="1" x14ac:dyDescent="0.2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2.75" customHeight="1" x14ac:dyDescent="0.2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2.75" customHeight="1" x14ac:dyDescent="0.2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.75" customHeight="1" x14ac:dyDescent="0.2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2.75" customHeight="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2.75" customHeight="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2.75" customHeight="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2.75" customHeight="1" x14ac:dyDescent="0.2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2.75" customHeight="1" x14ac:dyDescent="0.2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.75" customHeight="1" x14ac:dyDescent="0.2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.75" customHeight="1" x14ac:dyDescent="0.2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2.75" customHeight="1" x14ac:dyDescent="0.2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.7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.75" customHeight="1" x14ac:dyDescent="0.2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.75" customHeight="1" x14ac:dyDescent="0.2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.75" customHeight="1" x14ac:dyDescent="0.2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.75" customHeight="1" x14ac:dyDescent="0.2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.75" customHeight="1" x14ac:dyDescent="0.2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.75" customHeight="1" x14ac:dyDescent="0.2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.75" customHeight="1" x14ac:dyDescent="0.2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.75" customHeight="1" x14ac:dyDescent="0.2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.75" customHeight="1" x14ac:dyDescent="0.2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2.75" customHeight="1" x14ac:dyDescent="0.2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2.75" customHeight="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2.75" customHeight="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2.75" customHeight="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2.75" customHeight="1" x14ac:dyDescent="0.2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2.75" customHeight="1" x14ac:dyDescent="0.2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2.75" customHeight="1" x14ac:dyDescent="0.2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2.75" customHeight="1" x14ac:dyDescent="0.2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2.75" customHeight="1" x14ac:dyDescent="0.2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2.75" customHeight="1" x14ac:dyDescent="0.2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2.75" customHeight="1" x14ac:dyDescent="0.2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2.75" customHeight="1" x14ac:dyDescent="0.2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2.75" customHeight="1" x14ac:dyDescent="0.2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2.75" customHeight="1" x14ac:dyDescent="0.2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2.75" customHeight="1" x14ac:dyDescent="0.2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2.75" customHeight="1" x14ac:dyDescent="0.2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2.75" customHeight="1" x14ac:dyDescent="0.2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2.75" customHeight="1" x14ac:dyDescent="0.2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2.75" customHeight="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2.75" customHeight="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2.75" customHeight="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2.75" customHeight="1" x14ac:dyDescent="0.2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2.75" customHeight="1" x14ac:dyDescent="0.2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2.75" customHeight="1" x14ac:dyDescent="0.2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2.75" customHeight="1" x14ac:dyDescent="0.2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2.75" customHeight="1" x14ac:dyDescent="0.2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2.75" customHeight="1" x14ac:dyDescent="0.2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2.75" customHeight="1" x14ac:dyDescent="0.2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2.75" customHeight="1" x14ac:dyDescent="0.2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2.75" customHeight="1" x14ac:dyDescent="0.2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2.75" customHeight="1" x14ac:dyDescent="0.2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2.75" customHeight="1" x14ac:dyDescent="0.2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2.75" customHeight="1" x14ac:dyDescent="0.2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2.75" customHeight="1" x14ac:dyDescent="0.2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2.75" customHeight="1" x14ac:dyDescent="0.2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2.75" customHeight="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2.75" customHeight="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2.75" customHeight="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2.75" customHeight="1" x14ac:dyDescent="0.2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2.75" customHeight="1" x14ac:dyDescent="0.2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2.75" customHeight="1" x14ac:dyDescent="0.2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2.75" customHeight="1" x14ac:dyDescent="0.2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2.75" customHeight="1" x14ac:dyDescent="0.2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2.75" customHeight="1" x14ac:dyDescent="0.2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2.75" customHeight="1" x14ac:dyDescent="0.2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2.75" customHeight="1" x14ac:dyDescent="0.2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2.75" customHeight="1" x14ac:dyDescent="0.2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2.75" customHeight="1" x14ac:dyDescent="0.2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2.75" customHeight="1" x14ac:dyDescent="0.2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2.75" customHeight="1" x14ac:dyDescent="0.2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2.75" customHeight="1" x14ac:dyDescent="0.2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2.75" customHeight="1" x14ac:dyDescent="0.2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2.75" customHeight="1" x14ac:dyDescent="0.2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2.75" customHeight="1" x14ac:dyDescent="0.2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2.75" customHeight="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2.75" customHeight="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2.75" customHeight="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2.75" customHeight="1" x14ac:dyDescent="0.2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2.75" customHeight="1" x14ac:dyDescent="0.2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2.75" customHeight="1" x14ac:dyDescent="0.2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2.75" customHeight="1" x14ac:dyDescent="0.2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2.75" customHeight="1" x14ac:dyDescent="0.2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2.7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2.75" customHeight="1" x14ac:dyDescent="0.2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2.75" customHeight="1" x14ac:dyDescent="0.2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2.75" customHeight="1" x14ac:dyDescent="0.2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2.75" customHeight="1" x14ac:dyDescent="0.2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2.75" customHeight="1" x14ac:dyDescent="0.2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2.75" customHeight="1" x14ac:dyDescent="0.2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2.75" customHeight="1" x14ac:dyDescent="0.2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2.75" customHeight="1" x14ac:dyDescent="0.2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2.75" customHeight="1" x14ac:dyDescent="0.2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2.75" customHeight="1" x14ac:dyDescent="0.2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2.75" customHeight="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2.75" customHeight="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2.75" customHeight="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2.75" customHeight="1" x14ac:dyDescent="0.2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2.75" customHeight="1" x14ac:dyDescent="0.2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2.75" customHeight="1" x14ac:dyDescent="0.2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2.75" customHeight="1" x14ac:dyDescent="0.2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2.75" customHeight="1" x14ac:dyDescent="0.2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2.75" customHeight="1" x14ac:dyDescent="0.2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2.75" customHeight="1" x14ac:dyDescent="0.2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2.75" customHeight="1" x14ac:dyDescent="0.2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2.75" customHeight="1" x14ac:dyDescent="0.2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2.75" customHeight="1" x14ac:dyDescent="0.2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2.75" customHeight="1" x14ac:dyDescent="0.2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2.75" customHeight="1" x14ac:dyDescent="0.2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2.75" customHeight="1" x14ac:dyDescent="0.2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2.75" customHeight="1" x14ac:dyDescent="0.2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2.75" customHeight="1" x14ac:dyDescent="0.2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2.75" customHeight="1" x14ac:dyDescent="0.2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2.75" customHeight="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2.75" customHeight="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2.75" customHeight="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2.75" customHeight="1" x14ac:dyDescent="0.2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2.75" customHeight="1" x14ac:dyDescent="0.2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2.75" customHeight="1" x14ac:dyDescent="0.2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2.75" customHeight="1" x14ac:dyDescent="0.2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2.75" customHeight="1" x14ac:dyDescent="0.2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2.7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2.75" customHeight="1" x14ac:dyDescent="0.2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2.75" customHeight="1" x14ac:dyDescent="0.2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2.75" customHeight="1" x14ac:dyDescent="0.2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2.75" customHeight="1" x14ac:dyDescent="0.2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2.75" customHeight="1" x14ac:dyDescent="0.2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2.75" customHeight="1" x14ac:dyDescent="0.2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2.75" customHeight="1" x14ac:dyDescent="0.2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2.75" customHeight="1" x14ac:dyDescent="0.2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2.75" customHeight="1" x14ac:dyDescent="0.2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2.75" customHeight="1" x14ac:dyDescent="0.2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2.75" customHeight="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2.75" customHeight="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2.75" customHeight="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2.75" customHeight="1" x14ac:dyDescent="0.2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2.75" customHeight="1" x14ac:dyDescent="0.2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2.75" customHeight="1" x14ac:dyDescent="0.2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2.75" customHeight="1" x14ac:dyDescent="0.2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2.75" customHeight="1" x14ac:dyDescent="0.2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2.75" customHeight="1" x14ac:dyDescent="0.2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2.75" customHeight="1" x14ac:dyDescent="0.2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2.75" customHeight="1" x14ac:dyDescent="0.2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2.75" customHeight="1" x14ac:dyDescent="0.2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2.75" customHeight="1" x14ac:dyDescent="0.2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2.75" customHeight="1" x14ac:dyDescent="0.2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2.75" customHeight="1" x14ac:dyDescent="0.2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2.75" customHeight="1" x14ac:dyDescent="0.2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2.75" customHeight="1" x14ac:dyDescent="0.2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2.75" customHeight="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2.75" customHeight="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2.75" customHeight="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2.75" customHeight="1" x14ac:dyDescent="0.2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2.75" customHeight="1" x14ac:dyDescent="0.2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2.75" customHeight="1" x14ac:dyDescent="0.2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2.75" customHeight="1" x14ac:dyDescent="0.2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2.75" customHeight="1" x14ac:dyDescent="0.2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2.75" customHeight="1" x14ac:dyDescent="0.2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2.75" customHeight="1" x14ac:dyDescent="0.2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2.75" customHeight="1" x14ac:dyDescent="0.2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2.75" customHeight="1" x14ac:dyDescent="0.2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2.75" customHeight="1" x14ac:dyDescent="0.2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2.75" customHeight="1" x14ac:dyDescent="0.2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2.75" customHeight="1" x14ac:dyDescent="0.2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2.75" customHeight="1" x14ac:dyDescent="0.2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2.75" customHeight="1" x14ac:dyDescent="0.2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2.75" customHeight="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2.75" customHeight="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2.75" customHeight="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2.75" customHeight="1" x14ac:dyDescent="0.2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2.75" customHeight="1" x14ac:dyDescent="0.2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2.75" customHeight="1" x14ac:dyDescent="0.2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2.75" customHeight="1" x14ac:dyDescent="0.2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2.75" customHeight="1" x14ac:dyDescent="0.2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2.75" customHeight="1" x14ac:dyDescent="0.2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2.75" customHeight="1" x14ac:dyDescent="0.2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2.75" customHeight="1" x14ac:dyDescent="0.2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2.75" customHeight="1" x14ac:dyDescent="0.2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2.75" customHeight="1" x14ac:dyDescent="0.2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2.75" customHeight="1" x14ac:dyDescent="0.2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2.75" customHeight="1" x14ac:dyDescent="0.2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2.75" customHeight="1" x14ac:dyDescent="0.2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2.75" customHeight="1" x14ac:dyDescent="0.2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2.75" customHeight="1" x14ac:dyDescent="0.2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2.75" customHeight="1" x14ac:dyDescent="0.2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2.75" customHeight="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2.75" customHeight="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2.75" customHeight="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2.75" customHeight="1" x14ac:dyDescent="0.2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2.75" customHeight="1" x14ac:dyDescent="0.2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2.75" customHeight="1" x14ac:dyDescent="0.2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2.75" customHeight="1" x14ac:dyDescent="0.2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2.75" customHeight="1" x14ac:dyDescent="0.2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2.7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2.75" customHeight="1" x14ac:dyDescent="0.2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2.75" customHeight="1" x14ac:dyDescent="0.2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2.75" customHeight="1" x14ac:dyDescent="0.2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2.75" customHeight="1" x14ac:dyDescent="0.2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2.75" customHeight="1" x14ac:dyDescent="0.2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2.75" customHeight="1" x14ac:dyDescent="0.2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2.75" customHeight="1" x14ac:dyDescent="0.2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2.75" customHeight="1" x14ac:dyDescent="0.2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2.75" customHeight="1" x14ac:dyDescent="0.2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2.75" customHeight="1" x14ac:dyDescent="0.2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2.75" customHeight="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2.75" customHeight="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2.75" customHeight="1" x14ac:dyDescent="0.2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2.75" customHeight="1" x14ac:dyDescent="0.2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2.75" customHeight="1" x14ac:dyDescent="0.2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2.75" customHeight="1" x14ac:dyDescent="0.2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2.75" customHeight="1" x14ac:dyDescent="0.2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2.75" customHeight="1" x14ac:dyDescent="0.2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2.75" customHeight="1" x14ac:dyDescent="0.2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2.75" customHeight="1" x14ac:dyDescent="0.2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2.75" customHeight="1" x14ac:dyDescent="0.2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2.75" customHeight="1" x14ac:dyDescent="0.2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2.75" customHeight="1" x14ac:dyDescent="0.2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2.75" customHeight="1" x14ac:dyDescent="0.2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2.75" customHeight="1" x14ac:dyDescent="0.2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2.75" customHeight="1" x14ac:dyDescent="0.2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2.75" customHeight="1" x14ac:dyDescent="0.2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2.75" customHeight="1" x14ac:dyDescent="0.2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2.75" customHeight="1" x14ac:dyDescent="0.2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2.75" customHeight="1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2.7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2.7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2.75" customHeight="1" x14ac:dyDescent="0.2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2.75" customHeight="1" x14ac:dyDescent="0.2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2.75" customHeight="1" x14ac:dyDescent="0.2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2.75" customHeight="1" x14ac:dyDescent="0.2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2.75" customHeight="1" x14ac:dyDescent="0.2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2.7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2.75" customHeight="1" x14ac:dyDescent="0.2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2.75" customHeight="1" x14ac:dyDescent="0.2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2.75" customHeight="1" x14ac:dyDescent="0.2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2.75" customHeight="1" x14ac:dyDescent="0.2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2.75" customHeight="1" x14ac:dyDescent="0.2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2.75" customHeight="1" x14ac:dyDescent="0.2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2.75" customHeight="1" x14ac:dyDescent="0.2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2.75" customHeight="1" x14ac:dyDescent="0.2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2.75" customHeight="1" x14ac:dyDescent="0.2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2.75" customHeight="1" x14ac:dyDescent="0.2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2.75" customHeight="1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2.75" customHeight="1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2.7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2.75" customHeight="1" x14ac:dyDescent="0.2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2.75" customHeight="1" x14ac:dyDescent="0.2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2.75" customHeight="1" x14ac:dyDescent="0.2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2.75" customHeight="1" x14ac:dyDescent="0.2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2.75" customHeight="1" x14ac:dyDescent="0.2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2.75" customHeight="1" x14ac:dyDescent="0.2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2.75" customHeight="1" x14ac:dyDescent="0.2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2.75" customHeight="1" x14ac:dyDescent="0.2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2.75" customHeight="1" x14ac:dyDescent="0.2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2.75" customHeight="1" x14ac:dyDescent="0.2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2.75" customHeight="1" x14ac:dyDescent="0.2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2.75" customHeight="1" x14ac:dyDescent="0.2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2.75" customHeight="1" x14ac:dyDescent="0.2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2.75" customHeight="1" x14ac:dyDescent="0.2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2.7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2.7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2.75" customHeight="1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2.75" customHeight="1" x14ac:dyDescent="0.2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2.75" customHeight="1" x14ac:dyDescent="0.2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2.75" customHeight="1" x14ac:dyDescent="0.2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2.75" customHeight="1" x14ac:dyDescent="0.2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2.75" customHeight="1" x14ac:dyDescent="0.2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2.75" customHeight="1" x14ac:dyDescent="0.2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2.75" customHeight="1" x14ac:dyDescent="0.2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2.75" customHeight="1" x14ac:dyDescent="0.2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2.75" customHeight="1" x14ac:dyDescent="0.2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2.75" customHeight="1" x14ac:dyDescent="0.2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2.75" customHeight="1" x14ac:dyDescent="0.2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2.75" customHeight="1" x14ac:dyDescent="0.2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2.75" customHeight="1" x14ac:dyDescent="0.2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2.75" customHeight="1" x14ac:dyDescent="0.2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2.75" customHeight="1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2.75" customHeight="1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2.75" customHeight="1" x14ac:dyDescent="0.2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2.75" customHeight="1" x14ac:dyDescent="0.2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2.75" customHeight="1" x14ac:dyDescent="0.2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2.75" customHeight="1" x14ac:dyDescent="0.2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2.75" customHeight="1" x14ac:dyDescent="0.2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2.75" customHeight="1" x14ac:dyDescent="0.2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2.75" customHeight="1" x14ac:dyDescent="0.2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2.75" customHeight="1" x14ac:dyDescent="0.2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2.75" customHeight="1" x14ac:dyDescent="0.2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2.75" customHeight="1" x14ac:dyDescent="0.2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2.75" customHeight="1" x14ac:dyDescent="0.2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2.75" customHeight="1" x14ac:dyDescent="0.2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2.75" customHeight="1" x14ac:dyDescent="0.2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2.75" customHeight="1" x14ac:dyDescent="0.2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2.75" customHeight="1" x14ac:dyDescent="0.2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2.75" customHeight="1" x14ac:dyDescent="0.2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2.75" customHeight="1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2.75" customHeight="1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2.75" customHeight="1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2.75" customHeight="1" x14ac:dyDescent="0.2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2.75" customHeight="1" x14ac:dyDescent="0.2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2.75" customHeight="1" x14ac:dyDescent="0.2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2.75" customHeight="1" x14ac:dyDescent="0.2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2.75" customHeight="1" x14ac:dyDescent="0.2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2.7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2.75" customHeight="1" x14ac:dyDescent="0.2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2.75" customHeight="1" x14ac:dyDescent="0.2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2.75" customHeight="1" x14ac:dyDescent="0.2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2.75" customHeight="1" x14ac:dyDescent="0.2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2.75" customHeight="1" x14ac:dyDescent="0.2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2.75" customHeight="1" x14ac:dyDescent="0.2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2.75" customHeight="1" x14ac:dyDescent="0.2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2.75" customHeight="1" x14ac:dyDescent="0.2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2.75" customHeight="1" x14ac:dyDescent="0.2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2.75" customHeight="1" x14ac:dyDescent="0.2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2.75" customHeight="1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2.75" customHeight="1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2.75" customHeight="1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2.75" customHeight="1" x14ac:dyDescent="0.2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2.75" customHeight="1" x14ac:dyDescent="0.2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2.75" customHeight="1" x14ac:dyDescent="0.2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2.75" customHeight="1" x14ac:dyDescent="0.2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2.75" customHeight="1" x14ac:dyDescent="0.2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2.75" customHeight="1" x14ac:dyDescent="0.2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2.75" customHeight="1" x14ac:dyDescent="0.2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2.75" customHeight="1" x14ac:dyDescent="0.2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2.75" customHeight="1" x14ac:dyDescent="0.2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2.75" customHeight="1" x14ac:dyDescent="0.2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2.75" customHeight="1" x14ac:dyDescent="0.2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2.75" customHeight="1" x14ac:dyDescent="0.2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2.75" customHeight="1" x14ac:dyDescent="0.2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2.75" customHeight="1" x14ac:dyDescent="0.2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2.75" customHeight="1" x14ac:dyDescent="0.2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2.75" customHeight="1" x14ac:dyDescent="0.2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2.75" customHeight="1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2.75" customHeight="1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2.75" customHeight="1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2.75" customHeight="1" x14ac:dyDescent="0.2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2.75" customHeight="1" x14ac:dyDescent="0.2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2.75" customHeight="1" x14ac:dyDescent="0.2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2.75" customHeight="1" x14ac:dyDescent="0.2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2.75" customHeight="1" x14ac:dyDescent="0.2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2.7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2.75" customHeight="1" x14ac:dyDescent="0.2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2.75" customHeight="1" x14ac:dyDescent="0.2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2.75" customHeight="1" x14ac:dyDescent="0.2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2.75" customHeight="1" x14ac:dyDescent="0.2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2.75" customHeight="1" x14ac:dyDescent="0.2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2.75" customHeight="1" x14ac:dyDescent="0.2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2.75" customHeight="1" x14ac:dyDescent="0.2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2.75" customHeight="1" x14ac:dyDescent="0.2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2.75" customHeight="1" x14ac:dyDescent="0.2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2.75" customHeight="1" x14ac:dyDescent="0.2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2.75" customHeight="1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2.75" customHeight="1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2.75" customHeight="1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2.75" customHeight="1" x14ac:dyDescent="0.2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2.75" customHeight="1" x14ac:dyDescent="0.2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2.75" customHeight="1" x14ac:dyDescent="0.2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2.75" customHeight="1" x14ac:dyDescent="0.2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2.75" customHeight="1" x14ac:dyDescent="0.2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2.75" customHeight="1" x14ac:dyDescent="0.2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2.75" customHeight="1" x14ac:dyDescent="0.2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2.75" customHeight="1" x14ac:dyDescent="0.2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2.75" customHeight="1" x14ac:dyDescent="0.2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2.75" customHeight="1" x14ac:dyDescent="0.2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2.75" customHeight="1" x14ac:dyDescent="0.2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2.75" customHeight="1" x14ac:dyDescent="0.2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2.75" customHeight="1" x14ac:dyDescent="0.2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2.75" customHeight="1" x14ac:dyDescent="0.2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2.75" customHeight="1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2.75" customHeight="1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2.75" customHeight="1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2.75" customHeight="1" x14ac:dyDescent="0.2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2.75" customHeight="1" x14ac:dyDescent="0.2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2.75" customHeight="1" x14ac:dyDescent="0.2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2.75" customHeight="1" x14ac:dyDescent="0.2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2.75" customHeight="1" x14ac:dyDescent="0.2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2.75" customHeight="1" x14ac:dyDescent="0.2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2.75" customHeight="1" x14ac:dyDescent="0.2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2.75" customHeight="1" x14ac:dyDescent="0.2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2.75" customHeight="1" x14ac:dyDescent="0.2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2.75" customHeight="1" x14ac:dyDescent="0.2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2.75" customHeight="1" x14ac:dyDescent="0.2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2.75" customHeight="1" x14ac:dyDescent="0.2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2.75" customHeight="1" x14ac:dyDescent="0.2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2.75" customHeight="1" x14ac:dyDescent="0.2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2.75" customHeight="1" x14ac:dyDescent="0.2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2.75" customHeight="1" x14ac:dyDescent="0.2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2.75" customHeight="1" x14ac:dyDescent="0.2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2.75" customHeight="1" x14ac:dyDescent="0.2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2.75" customHeight="1" x14ac:dyDescent="0.2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2.75" customHeight="1" x14ac:dyDescent="0.2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2.75" customHeight="1" x14ac:dyDescent="0.2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2.75" customHeight="1" x14ac:dyDescent="0.2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2.75" customHeight="1" x14ac:dyDescent="0.2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2.75" customHeight="1" x14ac:dyDescent="0.2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2.75" customHeight="1" x14ac:dyDescent="0.2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2.75" customHeight="1" x14ac:dyDescent="0.2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2.75" customHeight="1" x14ac:dyDescent="0.2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2.75" customHeight="1" x14ac:dyDescent="0.2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2.75" customHeight="1" x14ac:dyDescent="0.2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2.75" customHeight="1" x14ac:dyDescent="0.2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2.75" customHeight="1" x14ac:dyDescent="0.2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2.75" customHeight="1" x14ac:dyDescent="0.2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2.75" customHeight="1" x14ac:dyDescent="0.2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2.75" customHeight="1" x14ac:dyDescent="0.2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2.75" customHeight="1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2.75" customHeight="1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2.75" customHeight="1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2.75" customHeight="1" x14ac:dyDescent="0.2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2.75" customHeight="1" x14ac:dyDescent="0.2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2.75" customHeight="1" x14ac:dyDescent="0.2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2.75" customHeight="1" x14ac:dyDescent="0.2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2.75" customHeight="1" x14ac:dyDescent="0.2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2.7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2.75" customHeight="1" x14ac:dyDescent="0.2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2.75" customHeight="1" x14ac:dyDescent="0.2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2.75" customHeight="1" x14ac:dyDescent="0.2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2.75" customHeight="1" x14ac:dyDescent="0.2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2.75" customHeight="1" x14ac:dyDescent="0.2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2.75" customHeight="1" x14ac:dyDescent="0.2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2.75" customHeight="1" x14ac:dyDescent="0.2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2.75" customHeight="1" x14ac:dyDescent="0.2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2.75" customHeight="1" x14ac:dyDescent="0.2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2.75" customHeight="1" x14ac:dyDescent="0.2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2.75" customHeight="1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2.75" customHeight="1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2.75" customHeight="1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2.75" customHeight="1" x14ac:dyDescent="0.2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2.75" customHeight="1" x14ac:dyDescent="0.2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2.75" customHeight="1" x14ac:dyDescent="0.2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2.75" customHeight="1" x14ac:dyDescent="0.2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2.75" customHeight="1" x14ac:dyDescent="0.2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2.75" customHeight="1" x14ac:dyDescent="0.2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2.75" customHeight="1" x14ac:dyDescent="0.2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2.75" customHeight="1" x14ac:dyDescent="0.2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2.75" customHeight="1" x14ac:dyDescent="0.2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2.75" customHeight="1" x14ac:dyDescent="0.2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2.75" customHeight="1" x14ac:dyDescent="0.2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2.75" customHeight="1" x14ac:dyDescent="0.2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2.75" customHeight="1" x14ac:dyDescent="0.2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2.75" customHeight="1" x14ac:dyDescent="0.2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2.75" customHeight="1" x14ac:dyDescent="0.2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2.75" customHeight="1" x14ac:dyDescent="0.2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2.75" customHeight="1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2.75" customHeight="1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2.75" customHeight="1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2.75" customHeight="1" x14ac:dyDescent="0.2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2.75" customHeight="1" x14ac:dyDescent="0.2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2.75" customHeight="1" x14ac:dyDescent="0.2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2.75" customHeight="1" x14ac:dyDescent="0.2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2.75" customHeight="1" x14ac:dyDescent="0.2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2.7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2.75" customHeight="1" x14ac:dyDescent="0.2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2.75" customHeight="1" x14ac:dyDescent="0.2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2.75" customHeight="1" x14ac:dyDescent="0.2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2.75" customHeight="1" x14ac:dyDescent="0.2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2.75" customHeight="1" x14ac:dyDescent="0.2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2.75" customHeight="1" x14ac:dyDescent="0.2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2.75" customHeight="1" x14ac:dyDescent="0.2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2.75" customHeight="1" x14ac:dyDescent="0.2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2.75" customHeight="1" x14ac:dyDescent="0.2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2.75" customHeight="1" x14ac:dyDescent="0.2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2.75" customHeight="1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2.75" customHeight="1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2.75" customHeight="1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2.75" customHeight="1" x14ac:dyDescent="0.2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2.75" customHeight="1" x14ac:dyDescent="0.2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2.75" customHeight="1" x14ac:dyDescent="0.2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2.75" customHeight="1" x14ac:dyDescent="0.2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2.75" customHeight="1" x14ac:dyDescent="0.2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2.75" customHeight="1" x14ac:dyDescent="0.2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2.75" customHeight="1" x14ac:dyDescent="0.2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2.75" customHeight="1" x14ac:dyDescent="0.2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2.75" customHeight="1" x14ac:dyDescent="0.2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2.75" customHeight="1" x14ac:dyDescent="0.2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2.75" customHeight="1" x14ac:dyDescent="0.2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2.75" customHeight="1" x14ac:dyDescent="0.2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2.75" customHeight="1" x14ac:dyDescent="0.2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2.75" customHeight="1" x14ac:dyDescent="0.2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2.75" customHeight="1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2.75" customHeight="1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2.75" customHeight="1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2.75" customHeight="1" x14ac:dyDescent="0.2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2.75" customHeight="1" x14ac:dyDescent="0.2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2.75" customHeight="1" x14ac:dyDescent="0.2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2.75" customHeight="1" x14ac:dyDescent="0.2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2.75" customHeight="1" x14ac:dyDescent="0.2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2.75" customHeight="1" x14ac:dyDescent="0.2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2.75" customHeight="1" x14ac:dyDescent="0.2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2.75" customHeight="1" x14ac:dyDescent="0.2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2.75" customHeight="1" x14ac:dyDescent="0.2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2.75" customHeight="1" x14ac:dyDescent="0.2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2.75" customHeight="1" x14ac:dyDescent="0.2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2.75" customHeight="1" x14ac:dyDescent="0.2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2.75" customHeight="1" x14ac:dyDescent="0.2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2.75" customHeight="1" x14ac:dyDescent="0.2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2.75" customHeight="1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2.75" customHeight="1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2.75" customHeight="1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2.75" customHeight="1" x14ac:dyDescent="0.2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2.75" customHeight="1" x14ac:dyDescent="0.2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2.75" customHeight="1" x14ac:dyDescent="0.2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2.75" customHeight="1" x14ac:dyDescent="0.2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2.75" customHeight="1" x14ac:dyDescent="0.2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2.75" customHeight="1" x14ac:dyDescent="0.2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2.75" customHeight="1" x14ac:dyDescent="0.2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2.75" customHeight="1" x14ac:dyDescent="0.2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2.75" customHeight="1" x14ac:dyDescent="0.2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2.75" customHeight="1" x14ac:dyDescent="0.2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2.75" customHeight="1" x14ac:dyDescent="0.2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2.75" customHeight="1" x14ac:dyDescent="0.2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2.75" customHeight="1" x14ac:dyDescent="0.2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2.75" customHeight="1" x14ac:dyDescent="0.2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2.75" customHeight="1" x14ac:dyDescent="0.2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2.75" customHeight="1" x14ac:dyDescent="0.2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2.75" customHeight="1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2.75" customHeight="1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2.75" customHeight="1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2.75" customHeight="1" x14ac:dyDescent="0.2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2.75" customHeight="1" x14ac:dyDescent="0.2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2.75" customHeight="1" x14ac:dyDescent="0.2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2.75" customHeight="1" x14ac:dyDescent="0.2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2.75" customHeight="1" x14ac:dyDescent="0.2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2.7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2.75" customHeight="1" x14ac:dyDescent="0.2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2.75" customHeight="1" x14ac:dyDescent="0.2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2.75" customHeight="1" x14ac:dyDescent="0.2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2.75" customHeight="1" x14ac:dyDescent="0.2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2.75" customHeight="1" x14ac:dyDescent="0.2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2.75" customHeight="1" x14ac:dyDescent="0.2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2.75" customHeight="1" x14ac:dyDescent="0.2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2.75" customHeight="1" x14ac:dyDescent="0.2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2.75" customHeight="1" x14ac:dyDescent="0.2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2.75" customHeight="1" x14ac:dyDescent="0.2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2.75" customHeight="1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2.75" customHeight="1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2.75" customHeight="1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2.75" customHeight="1" x14ac:dyDescent="0.2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2.75" customHeight="1" x14ac:dyDescent="0.2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2.75" customHeight="1" x14ac:dyDescent="0.2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2.75" customHeight="1" x14ac:dyDescent="0.2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2.75" customHeight="1" x14ac:dyDescent="0.2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2.75" customHeight="1" x14ac:dyDescent="0.2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2.75" customHeight="1" x14ac:dyDescent="0.2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2.75" customHeight="1" x14ac:dyDescent="0.2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2.75" customHeight="1" x14ac:dyDescent="0.2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2.75" customHeight="1" x14ac:dyDescent="0.2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2.75" customHeight="1" x14ac:dyDescent="0.2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2.75" customHeight="1" x14ac:dyDescent="0.2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2.75" customHeight="1" x14ac:dyDescent="0.2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2.75" customHeight="1" x14ac:dyDescent="0.2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2.75" customHeight="1" x14ac:dyDescent="0.2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2.75" customHeight="1" x14ac:dyDescent="0.2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2.75" customHeight="1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2.75" customHeight="1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2.75" customHeight="1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2.75" customHeight="1" x14ac:dyDescent="0.2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2.75" customHeight="1" x14ac:dyDescent="0.2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2.75" customHeight="1" x14ac:dyDescent="0.2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2.75" customHeight="1" x14ac:dyDescent="0.2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2.75" customHeight="1" x14ac:dyDescent="0.2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2.7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2.75" customHeight="1" x14ac:dyDescent="0.2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2.75" customHeight="1" x14ac:dyDescent="0.2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2.75" customHeight="1" x14ac:dyDescent="0.2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2.75" customHeight="1" x14ac:dyDescent="0.2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2.75" customHeight="1" x14ac:dyDescent="0.2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2.75" customHeight="1" x14ac:dyDescent="0.2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2.75" customHeight="1" x14ac:dyDescent="0.2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2.75" customHeight="1" x14ac:dyDescent="0.2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2.75" customHeight="1" x14ac:dyDescent="0.2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2.75" customHeight="1" x14ac:dyDescent="0.2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2.75" customHeight="1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2.75" customHeight="1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2.75" customHeight="1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2.75" customHeight="1" x14ac:dyDescent="0.2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2.75" customHeight="1" x14ac:dyDescent="0.2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2.75" customHeight="1" x14ac:dyDescent="0.2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2.75" customHeight="1" x14ac:dyDescent="0.2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2.75" customHeight="1" x14ac:dyDescent="0.2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2.75" customHeight="1" x14ac:dyDescent="0.2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2.75" customHeight="1" x14ac:dyDescent="0.2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2.75" customHeight="1" x14ac:dyDescent="0.2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2.75" customHeight="1" x14ac:dyDescent="0.2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2.75" customHeight="1" x14ac:dyDescent="0.2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2.75" customHeight="1" x14ac:dyDescent="0.2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2.75" customHeight="1" x14ac:dyDescent="0.2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2.75" customHeight="1" x14ac:dyDescent="0.2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2.75" customHeight="1" x14ac:dyDescent="0.2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2.75" customHeight="1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2.75" customHeight="1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2.75" customHeight="1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2.75" customHeight="1" x14ac:dyDescent="0.2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2.75" customHeight="1" x14ac:dyDescent="0.2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2.75" customHeight="1" x14ac:dyDescent="0.2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2.75" customHeight="1" x14ac:dyDescent="0.2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2.75" customHeight="1" x14ac:dyDescent="0.2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2.75" customHeight="1" x14ac:dyDescent="0.2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2.75" customHeight="1" x14ac:dyDescent="0.2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2.75" customHeight="1" x14ac:dyDescent="0.2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2.75" customHeight="1" x14ac:dyDescent="0.2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2.75" customHeight="1" x14ac:dyDescent="0.2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2.75" customHeight="1" x14ac:dyDescent="0.2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2.75" customHeight="1" x14ac:dyDescent="0.2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2.75" customHeight="1" x14ac:dyDescent="0.2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2.75" customHeight="1" x14ac:dyDescent="0.2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2.75" customHeight="1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2.75" customHeight="1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2.7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2.75" customHeight="1" x14ac:dyDescent="0.2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2.75" customHeight="1" x14ac:dyDescent="0.2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2.75" customHeight="1" x14ac:dyDescent="0.2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2.75" customHeight="1" x14ac:dyDescent="0.2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2.75" customHeight="1" x14ac:dyDescent="0.2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2.75" customHeight="1" x14ac:dyDescent="0.2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2.75" customHeight="1" x14ac:dyDescent="0.2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2.75" customHeight="1" x14ac:dyDescent="0.2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2.75" customHeight="1" x14ac:dyDescent="0.2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2.75" customHeight="1" x14ac:dyDescent="0.2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2.75" customHeight="1" x14ac:dyDescent="0.2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2.75" customHeight="1" x14ac:dyDescent="0.2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2.75" customHeight="1" x14ac:dyDescent="0.2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2.75" customHeight="1" x14ac:dyDescent="0.2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2.75" customHeight="1" x14ac:dyDescent="0.2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2.75" customHeight="1" x14ac:dyDescent="0.2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2.75" customHeight="1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2.75" customHeight="1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2.75" customHeight="1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2.75" customHeight="1" x14ac:dyDescent="0.2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2.75" customHeight="1" x14ac:dyDescent="0.2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2.75" customHeight="1" x14ac:dyDescent="0.2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2.75" customHeight="1" x14ac:dyDescent="0.2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2.75" customHeight="1" x14ac:dyDescent="0.2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2.7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2.75" customHeight="1" x14ac:dyDescent="0.2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2.75" customHeight="1" x14ac:dyDescent="0.2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2.75" customHeight="1" x14ac:dyDescent="0.2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2.75" customHeight="1" x14ac:dyDescent="0.2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2.75" customHeight="1" x14ac:dyDescent="0.2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2.75" customHeight="1" x14ac:dyDescent="0.2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2.75" customHeight="1" x14ac:dyDescent="0.2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2.75" customHeight="1" x14ac:dyDescent="0.2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2.75" customHeight="1" x14ac:dyDescent="0.2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2.75" customHeight="1" x14ac:dyDescent="0.2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2.75" customHeight="1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2.75" customHeight="1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2.75" customHeight="1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2.75" customHeight="1" x14ac:dyDescent="0.2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2.75" customHeight="1" x14ac:dyDescent="0.2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2.75" customHeight="1" x14ac:dyDescent="0.2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2.75" customHeight="1" x14ac:dyDescent="0.2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2.75" customHeight="1" x14ac:dyDescent="0.2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2.75" customHeight="1" x14ac:dyDescent="0.2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2.75" customHeight="1" x14ac:dyDescent="0.2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2.75" customHeight="1" x14ac:dyDescent="0.2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2.75" customHeight="1" x14ac:dyDescent="0.2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2.75" customHeight="1" x14ac:dyDescent="0.2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2.75" customHeight="1" x14ac:dyDescent="0.2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2.75" customHeight="1" x14ac:dyDescent="0.2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2.75" customHeight="1" x14ac:dyDescent="0.2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2.75" customHeight="1" x14ac:dyDescent="0.2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2.75" customHeight="1" x14ac:dyDescent="0.2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2.75" customHeight="1" x14ac:dyDescent="0.2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2.75" customHeight="1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2.75" customHeight="1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2.75" customHeight="1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2.75" customHeight="1" x14ac:dyDescent="0.2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2.75" customHeight="1" x14ac:dyDescent="0.2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2.75" customHeight="1" x14ac:dyDescent="0.2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2.75" customHeight="1" x14ac:dyDescent="0.2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2.75" customHeight="1" x14ac:dyDescent="0.2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2.7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2.75" customHeight="1" x14ac:dyDescent="0.2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2.75" customHeight="1" x14ac:dyDescent="0.2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2.75" customHeight="1" x14ac:dyDescent="0.2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2.75" customHeight="1" x14ac:dyDescent="0.2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2.75" customHeight="1" x14ac:dyDescent="0.2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2.75" customHeight="1" x14ac:dyDescent="0.2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2.75" customHeight="1" x14ac:dyDescent="0.2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2.75" customHeight="1" x14ac:dyDescent="0.2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2.75" customHeight="1" x14ac:dyDescent="0.2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2.75" customHeight="1" x14ac:dyDescent="0.2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2.75" customHeight="1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2.75" customHeight="1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2.75" customHeight="1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2.75" customHeight="1" x14ac:dyDescent="0.2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2.75" customHeight="1" x14ac:dyDescent="0.2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2.75" customHeight="1" x14ac:dyDescent="0.2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2.75" customHeight="1" x14ac:dyDescent="0.2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2.75" customHeight="1" x14ac:dyDescent="0.2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2.75" customHeight="1" x14ac:dyDescent="0.2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2.75" customHeight="1" x14ac:dyDescent="0.2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2.75" customHeight="1" x14ac:dyDescent="0.2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2.75" customHeight="1" x14ac:dyDescent="0.2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2.75" customHeight="1" x14ac:dyDescent="0.2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2.75" customHeight="1" x14ac:dyDescent="0.2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2.75" customHeight="1" x14ac:dyDescent="0.2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2.75" customHeight="1" x14ac:dyDescent="0.2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2.75" customHeight="1" x14ac:dyDescent="0.2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2.75" customHeight="1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2.75" customHeight="1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2.75" customHeight="1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2.75" customHeight="1" x14ac:dyDescent="0.2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2.75" customHeight="1" x14ac:dyDescent="0.2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2.75" customHeight="1" x14ac:dyDescent="0.2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2.75" customHeight="1" x14ac:dyDescent="0.2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2.75" customHeight="1" x14ac:dyDescent="0.2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2.75" customHeight="1" x14ac:dyDescent="0.2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2.75" customHeight="1" x14ac:dyDescent="0.2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2.75" customHeight="1" x14ac:dyDescent="0.2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2.75" customHeight="1" x14ac:dyDescent="0.2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2.75" customHeight="1" x14ac:dyDescent="0.2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2.75" customHeight="1" x14ac:dyDescent="0.2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2.75" customHeight="1" x14ac:dyDescent="0.2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2.75" customHeight="1" x14ac:dyDescent="0.2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2.75" customHeight="1" x14ac:dyDescent="0.2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2.75" customHeight="1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2.75" customHeight="1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2.75" customHeight="1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2.75" customHeight="1" x14ac:dyDescent="0.2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2.75" customHeight="1" x14ac:dyDescent="0.2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2.75" customHeight="1" x14ac:dyDescent="0.2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2.75" customHeight="1" x14ac:dyDescent="0.2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2.75" customHeight="1" x14ac:dyDescent="0.2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2.75" customHeight="1" x14ac:dyDescent="0.2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2.75" customHeight="1" x14ac:dyDescent="0.2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2.75" customHeight="1" x14ac:dyDescent="0.2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2.75" customHeight="1" x14ac:dyDescent="0.2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2.75" customHeight="1" x14ac:dyDescent="0.2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2.75" customHeight="1" x14ac:dyDescent="0.2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2.75" customHeight="1" x14ac:dyDescent="0.2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2.75" customHeight="1" x14ac:dyDescent="0.2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2.75" customHeight="1" x14ac:dyDescent="0.2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2.75" customHeight="1" x14ac:dyDescent="0.2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2.75" customHeight="1" x14ac:dyDescent="0.2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2.75" customHeight="1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2.75" customHeight="1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2.75" customHeight="1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2.75" customHeight="1" x14ac:dyDescent="0.2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2.75" customHeight="1" x14ac:dyDescent="0.2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2.75" customHeight="1" x14ac:dyDescent="0.2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2.75" customHeight="1" x14ac:dyDescent="0.2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2.75" customHeight="1" x14ac:dyDescent="0.2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2.7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2.75" customHeight="1" x14ac:dyDescent="0.2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2.75" customHeight="1" x14ac:dyDescent="0.2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2.75" customHeight="1" x14ac:dyDescent="0.2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2.75" customHeight="1" x14ac:dyDescent="0.2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2.75" customHeight="1" x14ac:dyDescent="0.2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2.75" customHeight="1" x14ac:dyDescent="0.2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2.75" customHeight="1" x14ac:dyDescent="0.2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2.75" customHeight="1" x14ac:dyDescent="0.2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2.75" customHeight="1" x14ac:dyDescent="0.2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2.75" customHeight="1" x14ac:dyDescent="0.2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2.75" customHeight="1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2.75" customHeight="1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2.75" customHeight="1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2.75" customHeight="1" x14ac:dyDescent="0.2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2.75" customHeight="1" x14ac:dyDescent="0.2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2.75" customHeight="1" x14ac:dyDescent="0.2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2.75" customHeight="1" x14ac:dyDescent="0.2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2.75" customHeight="1" x14ac:dyDescent="0.2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2.75" customHeight="1" x14ac:dyDescent="0.2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2.75" customHeight="1" x14ac:dyDescent="0.2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2.75" customHeight="1" x14ac:dyDescent="0.2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2.75" customHeight="1" x14ac:dyDescent="0.2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2.75" customHeight="1" x14ac:dyDescent="0.2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2.75" customHeight="1" x14ac:dyDescent="0.2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2.75" customHeight="1" x14ac:dyDescent="0.2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2.75" customHeight="1" x14ac:dyDescent="0.2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2.75" customHeight="1" x14ac:dyDescent="0.2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2.75" customHeight="1" x14ac:dyDescent="0.2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2.75" customHeight="1" x14ac:dyDescent="0.2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2.75" customHeight="1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2.75" customHeight="1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2.75" customHeight="1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2.75" customHeight="1" x14ac:dyDescent="0.2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2.75" customHeight="1" x14ac:dyDescent="0.2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2.75" customHeight="1" x14ac:dyDescent="0.2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2.75" customHeight="1" x14ac:dyDescent="0.2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2.75" customHeight="1" x14ac:dyDescent="0.2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2.7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2.75" customHeight="1" x14ac:dyDescent="0.2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2.75" customHeight="1" x14ac:dyDescent="0.2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2.75" customHeight="1" x14ac:dyDescent="0.2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2.75" customHeight="1" x14ac:dyDescent="0.2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2.75" customHeight="1" x14ac:dyDescent="0.2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2.75" customHeight="1" x14ac:dyDescent="0.2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2.75" customHeight="1" x14ac:dyDescent="0.2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2.75" customHeight="1" x14ac:dyDescent="0.2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2.75" customHeight="1" x14ac:dyDescent="0.2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2.75" customHeight="1" x14ac:dyDescent="0.2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2.75" customHeight="1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2.75" customHeight="1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</sheetData>
  <mergeCells count="1">
    <mergeCell ref="A2:C2"/>
  </mergeCells>
  <conditionalFormatting sqref="C14">
    <cfRule type="expression" dxfId="0" priority="1">
      <formula>"SE(E(C20&gt;=15;C19=1))"</formula>
    </cfRule>
  </conditionalFormatting>
  <pageMargins left="0.511811024" right="0.511811024" top="0.78740157499999996" bottom="0.78740157499999996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2</vt:i4>
      </vt:variant>
    </vt:vector>
  </HeadingPairs>
  <TitlesOfParts>
    <vt:vector size="30" baseType="lpstr">
      <vt:lpstr>1. Coleta Domiciliar</vt:lpstr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Licita</cp:lastModifiedBy>
  <cp:lastPrinted>2024-01-29T16:50:39Z</cp:lastPrinted>
  <dcterms:created xsi:type="dcterms:W3CDTF">2000-12-13T10:02:50Z</dcterms:created>
  <dcterms:modified xsi:type="dcterms:W3CDTF">2024-02-20T19:48:11Z</dcterms:modified>
</cp:coreProperties>
</file>