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Planilha Custos-itinerário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Recepcao</author>
  </authors>
  <commentList>
    <comment ref="E62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63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sharedStrings.xml><?xml version="1.0" encoding="utf-8"?>
<sst xmlns="http://schemas.openxmlformats.org/spreadsheetml/2006/main" count="57" uniqueCount="53">
  <si>
    <t>Veículo</t>
  </si>
  <si>
    <t>Ano</t>
  </si>
  <si>
    <t>Valor</t>
  </si>
  <si>
    <t>Descrição dos Custos</t>
  </si>
  <si>
    <t>Valor Anual</t>
  </si>
  <si>
    <t>FGTS</t>
  </si>
  <si>
    <t>Férias</t>
  </si>
  <si>
    <t>13º Salário</t>
  </si>
  <si>
    <t>Sub-Totais</t>
  </si>
  <si>
    <t>Totais</t>
  </si>
  <si>
    <t>Adic.Férias</t>
  </si>
  <si>
    <t>Total</t>
  </si>
  <si>
    <t>ÔNIBUS</t>
  </si>
  <si>
    <t>PLANILHA DE CUSTOS DO TRANSPORTE ESCOLAR</t>
  </si>
  <si>
    <t>Nº Meses com Transportes</t>
  </si>
  <si>
    <t>Nº Dias Letivos Ano</t>
  </si>
  <si>
    <t>Média Dias Letivos/Mês</t>
  </si>
  <si>
    <t>Percurso Mensal - Km</t>
  </si>
  <si>
    <t>Capacidade - Passageiros</t>
  </si>
  <si>
    <t>Lucro</t>
  </si>
  <si>
    <t>Benefícios</t>
  </si>
  <si>
    <t>IPVA</t>
  </si>
  <si>
    <t>DPVAT</t>
  </si>
  <si>
    <t>Vistorias - Detran</t>
  </si>
  <si>
    <t>Vistoria e Renovação CRMPF</t>
  </si>
  <si>
    <t>Vistoria Tacógrafo</t>
  </si>
  <si>
    <t>Discos Diagrama (Tacógrafos)</t>
  </si>
  <si>
    <t>Licenciamento</t>
  </si>
  <si>
    <t>Assessoria Contábil</t>
  </si>
  <si>
    <t>Valor Mensal</t>
  </si>
  <si>
    <t>Consumo Combustível</t>
  </si>
  <si>
    <t>Média/Consumo</t>
  </si>
  <si>
    <t>Valor/Litro</t>
  </si>
  <si>
    <t>Percurso Diário - Km</t>
  </si>
  <si>
    <t>Relação Combustível/Manutenção</t>
  </si>
  <si>
    <t>Valor por Km:</t>
  </si>
  <si>
    <t>Valores Anuais</t>
  </si>
  <si>
    <r>
      <t xml:space="preserve">Salário Motorista+Encargos (Simples Nacional) - </t>
    </r>
    <r>
      <rPr>
        <b/>
        <sz val="10"/>
        <color indexed="10"/>
        <rFont val="Arial"/>
        <family val="2"/>
      </rPr>
      <t>Nota 1</t>
    </r>
  </si>
  <si>
    <r>
      <t xml:space="preserve">Salário Motorista </t>
    </r>
    <r>
      <rPr>
        <sz val="10"/>
        <color indexed="10"/>
        <rFont val="Arial"/>
        <family val="2"/>
      </rPr>
      <t>- Nota 1</t>
    </r>
  </si>
  <si>
    <r>
      <t xml:space="preserve">Documentação </t>
    </r>
    <r>
      <rPr>
        <b/>
        <sz val="10"/>
        <color indexed="8"/>
        <rFont val="Arial"/>
        <family val="2"/>
      </rPr>
      <t xml:space="preserve">(IPVA, Vistórias.etc) - </t>
    </r>
    <r>
      <rPr>
        <b/>
        <sz val="10"/>
        <color indexed="10"/>
        <rFont val="Arial"/>
        <family val="2"/>
      </rPr>
      <t>Nota 2</t>
    </r>
  </si>
  <si>
    <r>
      <t xml:space="preserve">Documentação </t>
    </r>
    <r>
      <rPr>
        <sz val="10"/>
        <color indexed="8"/>
        <rFont val="Arial"/>
        <family val="2"/>
      </rPr>
      <t xml:space="preserve">(IPVA, Vistórias.etc) - </t>
    </r>
    <r>
      <rPr>
        <sz val="10"/>
        <color indexed="10"/>
        <rFont val="Arial"/>
        <family val="2"/>
      </rPr>
      <t>Nota 2</t>
    </r>
  </si>
  <si>
    <r>
      <t>Consumo Combustível/Manutenção</t>
    </r>
    <r>
      <rPr>
        <b/>
        <sz val="10"/>
        <color indexed="8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Nota 3</t>
    </r>
  </si>
  <si>
    <r>
      <t>Manutenção</t>
    </r>
    <r>
      <rPr>
        <sz val="10"/>
        <color indexed="8"/>
        <rFont val="Arial"/>
        <family val="2"/>
      </rPr>
      <t xml:space="preserve"> (Pneus, Freios, Óleos, etc) - </t>
    </r>
    <r>
      <rPr>
        <sz val="10"/>
        <color indexed="10"/>
        <rFont val="Arial"/>
        <family val="2"/>
      </rPr>
      <t>Nota 3</t>
    </r>
  </si>
  <si>
    <r>
      <t xml:space="preserve">Combustível </t>
    </r>
    <r>
      <rPr>
        <sz val="10"/>
        <color indexed="10"/>
        <rFont val="Arial"/>
        <family val="2"/>
      </rPr>
      <t>- Nota 3</t>
    </r>
  </si>
  <si>
    <t>Seguro Passageiros</t>
  </si>
  <si>
    <t>ITINERÁRIO 7</t>
  </si>
  <si>
    <t>INSS patr</t>
  </si>
  <si>
    <t>ITINERÁRIO 1</t>
  </si>
  <si>
    <t>Km/dia</t>
  </si>
  <si>
    <t>KM/mês</t>
  </si>
  <si>
    <t>impostos</t>
  </si>
  <si>
    <t>Salário mensal c/ inalubridade</t>
  </si>
  <si>
    <t>Val alimen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</si>
</sst>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  <numFmt numFmtId="174" formatCode="0.0"/>
    <numFmt numFmtId="175" formatCode="&quot;R$&quot;\ #,##0.00"/>
    <numFmt numFmtId="176" formatCode="0.0000%"/>
    <numFmt numFmtId="177" formatCode="0.000%"/>
    <numFmt numFmtId="178" formatCode="_(&quot;R$ &quot;* #,##0.000_);_(&quot;R$ &quot;* \(#,##0.000\);_(&quot;R$ &quot;* &quot;-&quot;??_);_(@_)"/>
    <numFmt numFmtId="179" formatCode="_-* #,##0.000_-;\-* #,##0.000_-;_-* &quot;-&quot;?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lgerian"/>
      <family val="5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171" fontId="45" fillId="0" borderId="0" xfId="61" applyFont="1" applyBorder="1" applyAlignment="1">
      <alignment/>
    </xf>
    <xf numFmtId="0" fontId="45" fillId="0" borderId="0" xfId="0" applyFont="1" applyFill="1" applyBorder="1" applyAlignment="1">
      <alignment/>
    </xf>
    <xf numFmtId="171" fontId="45" fillId="0" borderId="0" xfId="61" applyFont="1" applyFill="1" applyBorder="1" applyAlignment="1" applyProtection="1">
      <alignment/>
      <protection locked="0"/>
    </xf>
    <xf numFmtId="171" fontId="45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171" fontId="45" fillId="0" borderId="0" xfId="0" applyNumberFormat="1" applyFont="1" applyBorder="1" applyAlignment="1">
      <alignment/>
    </xf>
    <xf numFmtId="171" fontId="45" fillId="0" borderId="0" xfId="61" applyFont="1" applyFill="1" applyBorder="1" applyAlignment="1">
      <alignment/>
    </xf>
    <xf numFmtId="0" fontId="45" fillId="0" borderId="11" xfId="0" applyFont="1" applyBorder="1" applyAlignment="1">
      <alignment/>
    </xf>
    <xf numFmtId="171" fontId="45" fillId="0" borderId="0" xfId="61" applyFont="1" applyFill="1" applyBorder="1" applyAlignment="1" applyProtection="1">
      <alignment/>
      <protection/>
    </xf>
    <xf numFmtId="171" fontId="45" fillId="0" borderId="11" xfId="61" applyFont="1" applyBorder="1" applyAlignment="1">
      <alignment/>
    </xf>
    <xf numFmtId="0" fontId="45" fillId="0" borderId="10" xfId="0" applyFont="1" applyBorder="1" applyAlignment="1">
      <alignment/>
    </xf>
    <xf numFmtId="171" fontId="47" fillId="0" borderId="0" xfId="61" applyFont="1" applyFill="1" applyBorder="1" applyAlignment="1">
      <alignment/>
    </xf>
    <xf numFmtId="171" fontId="45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171" fontId="45" fillId="0" borderId="17" xfId="61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17" xfId="0" applyFont="1" applyBorder="1" applyAlignment="1">
      <alignment/>
    </xf>
    <xf numFmtId="0" fontId="45" fillId="0" borderId="18" xfId="0" applyFont="1" applyFill="1" applyBorder="1" applyAlignment="1">
      <alignment horizontal="left"/>
    </xf>
    <xf numFmtId="171" fontId="47" fillId="0" borderId="18" xfId="61" applyFont="1" applyFill="1" applyBorder="1" applyAlignment="1">
      <alignment/>
    </xf>
    <xf numFmtId="0" fontId="45" fillId="0" borderId="18" xfId="0" applyFont="1" applyFill="1" applyBorder="1" applyAlignment="1">
      <alignment/>
    </xf>
    <xf numFmtId="171" fontId="45" fillId="0" borderId="18" xfId="0" applyNumberFormat="1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8" fillId="0" borderId="0" xfId="0" applyFont="1" applyBorder="1" applyAlignment="1">
      <alignment/>
    </xf>
    <xf numFmtId="171" fontId="48" fillId="0" borderId="0" xfId="61" applyFont="1" applyBorder="1" applyAlignment="1">
      <alignment horizontal="right"/>
    </xf>
    <xf numFmtId="171" fontId="45" fillId="0" borderId="15" xfId="61" applyFont="1" applyBorder="1" applyAlignment="1">
      <alignment/>
    </xf>
    <xf numFmtId="171" fontId="45" fillId="0" borderId="18" xfId="61" applyFont="1" applyBorder="1" applyAlignment="1">
      <alignment/>
    </xf>
    <xf numFmtId="171" fontId="48" fillId="0" borderId="0" xfId="0" applyNumberFormat="1" applyFont="1" applyBorder="1" applyAlignment="1">
      <alignment/>
    </xf>
    <xf numFmtId="0" fontId="45" fillId="0" borderId="15" xfId="0" applyFont="1" applyFill="1" applyBorder="1" applyAlignment="1">
      <alignment horizontal="left"/>
    </xf>
    <xf numFmtId="171" fontId="47" fillId="0" borderId="15" xfId="61" applyFont="1" applyFill="1" applyBorder="1" applyAlignment="1">
      <alignment/>
    </xf>
    <xf numFmtId="0" fontId="45" fillId="0" borderId="15" xfId="0" applyFont="1" applyFill="1" applyBorder="1" applyAlignment="1">
      <alignment/>
    </xf>
    <xf numFmtId="171" fontId="45" fillId="0" borderId="15" xfId="0" applyNumberFormat="1" applyFont="1" applyFill="1" applyBorder="1" applyAlignment="1">
      <alignment/>
    </xf>
    <xf numFmtId="171" fontId="48" fillId="0" borderId="18" xfId="61" applyFont="1" applyBorder="1" applyAlignment="1">
      <alignment horizontal="right"/>
    </xf>
    <xf numFmtId="171" fontId="48" fillId="0" borderId="18" xfId="0" applyNumberFormat="1" applyFont="1" applyBorder="1" applyAlignment="1">
      <alignment/>
    </xf>
    <xf numFmtId="171" fontId="48" fillId="0" borderId="15" xfId="61" applyFont="1" applyBorder="1" applyAlignment="1">
      <alignment horizontal="right"/>
    </xf>
    <xf numFmtId="171" fontId="48" fillId="0" borderId="15" xfId="0" applyNumberFormat="1" applyFont="1" applyBorder="1" applyAlignment="1">
      <alignment/>
    </xf>
    <xf numFmtId="171" fontId="45" fillId="0" borderId="17" xfId="0" applyNumberFormat="1" applyFont="1" applyBorder="1" applyAlignment="1">
      <alignment/>
    </xf>
    <xf numFmtId="0" fontId="48" fillId="0" borderId="18" xfId="0" applyFont="1" applyBorder="1" applyAlignment="1">
      <alignment horizontal="right"/>
    </xf>
    <xf numFmtId="171" fontId="45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5" fillId="0" borderId="16" xfId="0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175" fontId="45" fillId="0" borderId="0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171" fontId="48" fillId="0" borderId="11" xfId="61" applyFont="1" applyBorder="1" applyAlignment="1">
      <alignment horizontal="center"/>
    </xf>
    <xf numFmtId="0" fontId="6" fillId="0" borderId="11" xfId="0" applyFont="1" applyFill="1" applyBorder="1" applyAlignment="1" applyProtection="1">
      <alignment/>
      <protection locked="0"/>
    </xf>
    <xf numFmtId="9" fontId="3" fillId="0" borderId="1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right"/>
    </xf>
    <xf numFmtId="0" fontId="45" fillId="0" borderId="20" xfId="0" applyFont="1" applyFill="1" applyBorder="1" applyAlignment="1">
      <alignment/>
    </xf>
    <xf numFmtId="171" fontId="48" fillId="0" borderId="11" xfId="61" applyFont="1" applyBorder="1" applyAlignment="1">
      <alignment/>
    </xf>
    <xf numFmtId="171" fontId="48" fillId="0" borderId="11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4" fillId="0" borderId="17" xfId="0" applyFont="1" applyFill="1" applyBorder="1" applyAlignment="1">
      <alignment/>
    </xf>
    <xf numFmtId="171" fontId="4" fillId="0" borderId="17" xfId="61" applyFont="1" applyFill="1" applyBorder="1" applyAlignment="1" applyProtection="1">
      <alignment/>
      <protection locked="0"/>
    </xf>
    <xf numFmtId="0" fontId="48" fillId="33" borderId="11" xfId="0" applyFont="1" applyFill="1" applyBorder="1" applyAlignment="1">
      <alignment horizontal="left"/>
    </xf>
    <xf numFmtId="43" fontId="48" fillId="33" borderId="11" xfId="0" applyNumberFormat="1" applyFont="1" applyFill="1" applyBorder="1" applyAlignment="1">
      <alignment horizontal="left"/>
    </xf>
    <xf numFmtId="171" fontId="46" fillId="33" borderId="11" xfId="61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171" fontId="46" fillId="0" borderId="11" xfId="0" applyNumberFormat="1" applyFont="1" applyBorder="1" applyAlignment="1">
      <alignment/>
    </xf>
    <xf numFmtId="7" fontId="46" fillId="0" borderId="11" xfId="0" applyNumberFormat="1" applyFont="1" applyBorder="1" applyAlignment="1">
      <alignment/>
    </xf>
    <xf numFmtId="171" fontId="45" fillId="0" borderId="18" xfId="61" applyFont="1" applyFill="1" applyBorder="1" applyAlignment="1" applyProtection="1">
      <alignment/>
      <protection locked="0"/>
    </xf>
    <xf numFmtId="0" fontId="48" fillId="0" borderId="20" xfId="0" applyFont="1" applyBorder="1" applyAlignment="1">
      <alignment/>
    </xf>
    <xf numFmtId="0" fontId="45" fillId="0" borderId="20" xfId="0" applyFont="1" applyBorder="1" applyAlignment="1">
      <alignment/>
    </xf>
    <xf numFmtId="171" fontId="45" fillId="0" borderId="20" xfId="61" applyFont="1" applyBorder="1" applyAlignment="1">
      <alignment/>
    </xf>
    <xf numFmtId="171" fontId="46" fillId="0" borderId="11" xfId="61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21" xfId="0" applyFont="1" applyBorder="1" applyAlignment="1">
      <alignment/>
    </xf>
    <xf numFmtId="0" fontId="46" fillId="0" borderId="15" xfId="0" applyFont="1" applyBorder="1" applyAlignment="1">
      <alignment horizontal="right"/>
    </xf>
    <xf numFmtId="175" fontId="46" fillId="0" borderId="15" xfId="0" applyNumberFormat="1" applyFont="1" applyBorder="1" applyAlignment="1">
      <alignment/>
    </xf>
    <xf numFmtId="171" fontId="45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71" fontId="45" fillId="0" borderId="15" xfId="61" applyFont="1" applyFill="1" applyBorder="1" applyAlignment="1" applyProtection="1">
      <alignment/>
      <protection locked="0"/>
    </xf>
    <xf numFmtId="0" fontId="46" fillId="0" borderId="15" xfId="0" applyFont="1" applyBorder="1" applyAlignment="1">
      <alignment/>
    </xf>
    <xf numFmtId="0" fontId="45" fillId="0" borderId="15" xfId="0" applyFont="1" applyFill="1" applyBorder="1" applyAlignment="1" applyProtection="1">
      <alignment horizontal="center"/>
      <protection locked="0"/>
    </xf>
    <xf numFmtId="0" fontId="45" fillId="0" borderId="0" xfId="0" applyFont="1" applyFill="1" applyAlignment="1">
      <alignment/>
    </xf>
    <xf numFmtId="0" fontId="45" fillId="0" borderId="17" xfId="0" applyFont="1" applyFill="1" applyBorder="1" applyAlignment="1">
      <alignment/>
    </xf>
    <xf numFmtId="171" fontId="45" fillId="0" borderId="0" xfId="61" applyFont="1" applyFill="1" applyBorder="1" applyAlignment="1">
      <alignment horizontal="right"/>
    </xf>
    <xf numFmtId="43" fontId="45" fillId="0" borderId="0" xfId="0" applyNumberFormat="1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43" fontId="48" fillId="0" borderId="21" xfId="0" applyNumberFormat="1" applyFont="1" applyFill="1" applyBorder="1" applyAlignment="1">
      <alignment/>
    </xf>
    <xf numFmtId="171" fontId="45" fillId="0" borderId="21" xfId="61" applyFont="1" applyFill="1" applyBorder="1" applyAlignment="1">
      <alignment/>
    </xf>
    <xf numFmtId="171" fontId="45" fillId="0" borderId="21" xfId="0" applyNumberFormat="1" applyFont="1" applyFill="1" applyBorder="1" applyAlignment="1">
      <alignment/>
    </xf>
    <xf numFmtId="0" fontId="45" fillId="0" borderId="21" xfId="0" applyFont="1" applyFill="1" applyBorder="1" applyAlignment="1">
      <alignment/>
    </xf>
    <xf numFmtId="170" fontId="7" fillId="0" borderId="21" xfId="46" applyFont="1" applyFill="1" applyBorder="1" applyAlignment="1">
      <alignment/>
    </xf>
    <xf numFmtId="175" fontId="46" fillId="0" borderId="21" xfId="0" applyNumberFormat="1" applyFont="1" applyBorder="1" applyAlignment="1">
      <alignment/>
    </xf>
    <xf numFmtId="0" fontId="4" fillId="0" borderId="0" xfId="61" applyNumberFormat="1" applyFont="1" applyFill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171" fontId="4" fillId="0" borderId="20" xfId="61" applyFont="1" applyFill="1" applyBorder="1" applyAlignment="1" applyProtection="1">
      <alignment/>
      <protection locked="0"/>
    </xf>
    <xf numFmtId="171" fontId="7" fillId="0" borderId="20" xfId="6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5" fillId="0" borderId="21" xfId="0" applyFont="1" applyFill="1" applyBorder="1" applyAlignment="1" applyProtection="1">
      <alignment horizontal="center"/>
      <protection locked="0"/>
    </xf>
    <xf numFmtId="171" fontId="45" fillId="0" borderId="21" xfId="61" applyFont="1" applyFill="1" applyBorder="1" applyAlignment="1" applyProtection="1">
      <alignment/>
      <protection locked="0"/>
    </xf>
    <xf numFmtId="0" fontId="49" fillId="0" borderId="0" xfId="0" applyFont="1" applyFill="1" applyAlignment="1">
      <alignment horizontal="center"/>
    </xf>
    <xf numFmtId="0" fontId="4" fillId="13" borderId="20" xfId="0" applyFont="1" applyFill="1" applyBorder="1" applyAlignment="1" applyProtection="1">
      <alignment horizontal="center"/>
      <protection locked="0"/>
    </xf>
    <xf numFmtId="171" fontId="4" fillId="13" borderId="20" xfId="61" applyFont="1" applyFill="1" applyBorder="1" applyAlignment="1" applyProtection="1">
      <alignment/>
      <protection locked="0"/>
    </xf>
    <xf numFmtId="171" fontId="45" fillId="13" borderId="20" xfId="61" applyFont="1" applyFill="1" applyBorder="1" applyAlignment="1" applyProtection="1">
      <alignment/>
      <protection locked="0"/>
    </xf>
    <xf numFmtId="171" fontId="45" fillId="13" borderId="0" xfId="61" applyFont="1" applyFill="1" applyBorder="1" applyAlignment="1" applyProtection="1">
      <alignment/>
      <protection locked="0"/>
    </xf>
    <xf numFmtId="171" fontId="45" fillId="13" borderId="10" xfId="61" applyFont="1" applyFill="1" applyBorder="1" applyAlignment="1" applyProtection="1">
      <alignment/>
      <protection locked="0"/>
    </xf>
    <xf numFmtId="9" fontId="45" fillId="13" borderId="0" xfId="0" applyNumberFormat="1" applyFont="1" applyFill="1" applyBorder="1" applyAlignment="1">
      <alignment horizontal="center"/>
    </xf>
    <xf numFmtId="171" fontId="46" fillId="0" borderId="20" xfId="61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171" fontId="46" fillId="0" borderId="11" xfId="61" applyFont="1" applyFill="1" applyBorder="1" applyAlignment="1">
      <alignment/>
    </xf>
    <xf numFmtId="171" fontId="48" fillId="0" borderId="11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10" fontId="45" fillId="0" borderId="20" xfId="0" applyNumberFormat="1" applyFont="1" applyFill="1" applyBorder="1" applyAlignment="1">
      <alignment/>
    </xf>
    <xf numFmtId="10" fontId="45" fillId="33" borderId="20" xfId="0" applyNumberFormat="1" applyFont="1" applyFill="1" applyBorder="1" applyAlignment="1">
      <alignment/>
    </xf>
    <xf numFmtId="177" fontId="45" fillId="0" borderId="20" xfId="0" applyNumberFormat="1" applyFont="1" applyBorder="1" applyAlignment="1">
      <alignment/>
    </xf>
    <xf numFmtId="177" fontId="45" fillId="0" borderId="0" xfId="0" applyNumberFormat="1" applyFont="1" applyBorder="1" applyAlignment="1">
      <alignment/>
    </xf>
    <xf numFmtId="177" fontId="45" fillId="0" borderId="20" xfId="0" applyNumberFormat="1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170" fontId="46" fillId="0" borderId="11" xfId="46" applyFont="1" applyFill="1" applyBorder="1" applyAlignment="1">
      <alignment/>
    </xf>
    <xf numFmtId="44" fontId="46" fillId="0" borderId="20" xfId="61" applyNumberFormat="1" applyFont="1" applyFill="1" applyBorder="1" applyAlignment="1" applyProtection="1">
      <alignment/>
      <protection locked="0"/>
    </xf>
    <xf numFmtId="0" fontId="46" fillId="0" borderId="11" xfId="0" applyFont="1" applyFill="1" applyBorder="1" applyAlignment="1">
      <alignment horizontal="center"/>
    </xf>
    <xf numFmtId="171" fontId="46" fillId="0" borderId="20" xfId="0" applyNumberFormat="1" applyFont="1" applyFill="1" applyBorder="1" applyAlignment="1">
      <alignment/>
    </xf>
    <xf numFmtId="44" fontId="48" fillId="33" borderId="11" xfId="0" applyNumberFormat="1" applyFont="1" applyFill="1" applyBorder="1" applyAlignment="1">
      <alignment/>
    </xf>
    <xf numFmtId="0" fontId="45" fillId="13" borderId="11" xfId="0" applyFont="1" applyFill="1" applyBorder="1" applyAlignment="1">
      <alignment horizontal="center"/>
    </xf>
    <xf numFmtId="3" fontId="4" fillId="0" borderId="10" xfId="61" applyNumberFormat="1" applyFont="1" applyFill="1" applyBorder="1" applyAlignment="1" applyProtection="1">
      <alignment/>
      <protection locked="0"/>
    </xf>
    <xf numFmtId="170" fontId="45" fillId="0" borderId="0" xfId="46" applyFont="1" applyFill="1" applyBorder="1" applyAlignment="1">
      <alignment/>
    </xf>
    <xf numFmtId="170" fontId="45" fillId="0" borderId="11" xfId="46" applyFont="1" applyFill="1" applyBorder="1" applyAlignment="1">
      <alignment/>
    </xf>
    <xf numFmtId="178" fontId="45" fillId="13" borderId="11" xfId="46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7" fillId="0" borderId="11" xfId="0" applyFont="1" applyBorder="1" applyAlignment="1">
      <alignment/>
    </xf>
    <xf numFmtId="43" fontId="46" fillId="0" borderId="11" xfId="46" applyNumberFormat="1" applyFont="1" applyBorder="1" applyAlignment="1">
      <alignment/>
    </xf>
    <xf numFmtId="10" fontId="45" fillId="13" borderId="20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1" fontId="4" fillId="0" borderId="22" xfId="61" applyFont="1" applyFill="1" applyBorder="1" applyAlignment="1" applyProtection="1">
      <alignment horizontal="left"/>
      <protection locked="0"/>
    </xf>
    <xf numFmtId="171" fontId="4" fillId="0" borderId="23" xfId="61" applyFont="1" applyFill="1" applyBorder="1" applyAlignment="1" applyProtection="1">
      <alignment horizontal="left"/>
      <protection locked="0"/>
    </xf>
    <xf numFmtId="171" fontId="4" fillId="0" borderId="24" xfId="61" applyFont="1" applyFill="1" applyBorder="1" applyAlignment="1" applyProtection="1">
      <alignment horizontal="left"/>
      <protection locked="0"/>
    </xf>
    <xf numFmtId="171" fontId="4" fillId="0" borderId="0" xfId="61" applyFont="1" applyFill="1" applyBorder="1" applyAlignment="1" applyProtection="1">
      <alignment horizontal="left"/>
      <protection locked="0"/>
    </xf>
    <xf numFmtId="171" fontId="4" fillId="0" borderId="25" xfId="61" applyFont="1" applyFill="1" applyBorder="1" applyAlignment="1" applyProtection="1">
      <alignment horizontal="left"/>
      <protection locked="0"/>
    </xf>
    <xf numFmtId="171" fontId="4" fillId="0" borderId="26" xfId="61" applyFont="1" applyFill="1" applyBorder="1" applyAlignment="1" applyProtection="1">
      <alignment horizontal="left"/>
      <protection locked="0"/>
    </xf>
    <xf numFmtId="171" fontId="4" fillId="0" borderId="27" xfId="61" applyFont="1" applyFill="1" applyBorder="1" applyAlignment="1" applyProtection="1">
      <alignment horizontal="left"/>
      <protection locked="0"/>
    </xf>
    <xf numFmtId="0" fontId="45" fillId="0" borderId="20" xfId="0" applyFont="1" applyFill="1" applyBorder="1" applyAlignment="1">
      <alignment horizontal="left"/>
    </xf>
    <xf numFmtId="0" fontId="48" fillId="0" borderId="21" xfId="0" applyFont="1" applyFill="1" applyBorder="1" applyAlignment="1">
      <alignment horizontal="right"/>
    </xf>
    <xf numFmtId="0" fontId="45" fillId="0" borderId="20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8" fillId="0" borderId="11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11" xfId="0" applyFont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171" fontId="48" fillId="0" borderId="11" xfId="61" applyFont="1" applyBorder="1" applyAlignment="1">
      <alignment horizontal="right"/>
    </xf>
    <xf numFmtId="0" fontId="3" fillId="0" borderId="11" xfId="0" applyFont="1" applyFill="1" applyBorder="1" applyAlignment="1" applyProtection="1">
      <alignment horizontal="left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="82" zoomScaleSheetLayoutView="82" workbookViewId="0" topLeftCell="A1">
      <selection activeCell="D20" sqref="D20"/>
    </sheetView>
  </sheetViews>
  <sheetFormatPr defaultColWidth="9.140625" defaultRowHeight="15"/>
  <cols>
    <col min="1" max="1" width="1.28515625" style="0" customWidth="1"/>
    <col min="2" max="2" width="7.7109375" style="3" customWidth="1"/>
    <col min="3" max="3" width="11.140625" style="3" bestFit="1" customWidth="1"/>
    <col min="4" max="4" width="24.7109375" style="3" customWidth="1"/>
    <col min="5" max="5" width="11.8515625" style="3" customWidth="1"/>
    <col min="6" max="6" width="13.421875" style="3" customWidth="1"/>
    <col min="7" max="7" width="13.8515625" style="3" bestFit="1" customWidth="1"/>
    <col min="8" max="8" width="12.57421875" style="3" customWidth="1"/>
    <col min="9" max="9" width="2.00390625" style="3" customWidth="1"/>
    <col min="10" max="10" width="2.421875" style="3" customWidth="1"/>
  </cols>
  <sheetData>
    <row r="1" spans="1:9" ht="19.5">
      <c r="A1" s="148" t="s">
        <v>13</v>
      </c>
      <c r="B1" s="148"/>
      <c r="C1" s="148"/>
      <c r="D1" s="148"/>
      <c r="E1" s="148"/>
      <c r="F1" s="148"/>
      <c r="G1" s="148"/>
      <c r="H1" s="148"/>
      <c r="I1" s="148"/>
    </row>
    <row r="2" spans="1:9" ht="19.5">
      <c r="A2" s="111"/>
      <c r="B2" s="111"/>
      <c r="C2" s="111"/>
      <c r="D2" s="111"/>
      <c r="E2" s="111"/>
      <c r="F2" s="111"/>
      <c r="G2" s="111"/>
      <c r="H2" s="111"/>
      <c r="I2" s="111"/>
    </row>
    <row r="3" ht="15.75" thickBot="1"/>
    <row r="4" spans="1:10" ht="15.75" thickTop="1">
      <c r="A4" s="17"/>
      <c r="B4" s="20"/>
      <c r="C4" s="20"/>
      <c r="D4" s="20"/>
      <c r="E4" s="20"/>
      <c r="F4" s="20"/>
      <c r="G4" s="20"/>
      <c r="H4" s="20"/>
      <c r="I4" s="21"/>
      <c r="J4" s="2"/>
    </row>
    <row r="5" spans="1:10" ht="15.75">
      <c r="A5" s="149" t="s">
        <v>47</v>
      </c>
      <c r="B5" s="150"/>
      <c r="C5" s="150"/>
      <c r="D5" s="150"/>
      <c r="E5" s="150"/>
      <c r="F5" s="150"/>
      <c r="G5" s="150"/>
      <c r="H5" s="150"/>
      <c r="I5" s="151"/>
      <c r="J5" s="2"/>
    </row>
    <row r="6" spans="1:10" ht="15.75">
      <c r="A6" s="62"/>
      <c r="B6" s="63"/>
      <c r="C6" s="63"/>
      <c r="D6" s="63"/>
      <c r="E6" s="63"/>
      <c r="F6" s="63"/>
      <c r="G6" s="63"/>
      <c r="H6" s="63"/>
      <c r="I6" s="64"/>
      <c r="J6" s="2"/>
    </row>
    <row r="7" spans="1:10" ht="15">
      <c r="A7" s="65"/>
      <c r="B7" s="107" t="s">
        <v>0</v>
      </c>
      <c r="C7" s="108" t="s">
        <v>1</v>
      </c>
      <c r="D7" s="108" t="s">
        <v>18</v>
      </c>
      <c r="E7" s="108" t="s">
        <v>2</v>
      </c>
      <c r="F7" s="105"/>
      <c r="G7" s="105"/>
      <c r="H7" s="105"/>
      <c r="I7" s="66"/>
      <c r="J7" s="5"/>
    </row>
    <row r="8" spans="1:10" ht="15">
      <c r="A8" s="65"/>
      <c r="B8" s="106" t="s">
        <v>12</v>
      </c>
      <c r="C8" s="112">
        <v>2007</v>
      </c>
      <c r="D8" s="112">
        <v>42</v>
      </c>
      <c r="E8" s="113">
        <v>113900</v>
      </c>
      <c r="F8" s="105"/>
      <c r="G8" s="105"/>
      <c r="H8" s="105"/>
      <c r="I8" s="67"/>
      <c r="J8" s="6"/>
    </row>
    <row r="9" spans="1:10" ht="15">
      <c r="A9" s="65"/>
      <c r="B9" s="152" t="s">
        <v>15</v>
      </c>
      <c r="C9" s="153"/>
      <c r="D9" s="154"/>
      <c r="E9" s="104">
        <v>200</v>
      </c>
      <c r="F9" s="47"/>
      <c r="G9" s="47"/>
      <c r="H9" s="47"/>
      <c r="I9" s="67"/>
      <c r="J9" s="6"/>
    </row>
    <row r="10" spans="1:10" ht="15">
      <c r="A10" s="65"/>
      <c r="B10" s="152" t="s">
        <v>14</v>
      </c>
      <c r="C10" s="153"/>
      <c r="D10" s="154"/>
      <c r="E10" s="104">
        <v>10</v>
      </c>
      <c r="F10" s="47"/>
      <c r="G10" s="47"/>
      <c r="H10" s="47"/>
      <c r="I10" s="67"/>
      <c r="J10" s="6"/>
    </row>
    <row r="11" spans="1:10" ht="15">
      <c r="A11" s="65"/>
      <c r="B11" s="152" t="s">
        <v>16</v>
      </c>
      <c r="C11" s="153"/>
      <c r="D11" s="154"/>
      <c r="E11" s="104">
        <v>21</v>
      </c>
      <c r="F11" s="47"/>
      <c r="G11" s="47"/>
      <c r="H11" s="47"/>
      <c r="I11" s="67"/>
      <c r="J11" s="6"/>
    </row>
    <row r="12" spans="1:10" ht="15">
      <c r="A12" s="65"/>
      <c r="B12" s="155" t="s">
        <v>33</v>
      </c>
      <c r="C12" s="155"/>
      <c r="D12" s="155"/>
      <c r="E12" s="104">
        <v>159</v>
      </c>
      <c r="F12" s="47"/>
      <c r="G12" s="47"/>
      <c r="H12" s="47"/>
      <c r="I12" s="67"/>
      <c r="J12" s="6"/>
    </row>
    <row r="13" spans="1:10" ht="15">
      <c r="A13" s="65"/>
      <c r="B13" s="156" t="s">
        <v>17</v>
      </c>
      <c r="C13" s="157"/>
      <c r="D13" s="158"/>
      <c r="E13" s="140">
        <f>E12*E11</f>
        <v>3339</v>
      </c>
      <c r="F13" s="47"/>
      <c r="G13" s="47"/>
      <c r="H13" s="47"/>
      <c r="I13" s="67"/>
      <c r="J13" s="6"/>
    </row>
    <row r="14" spans="1:10" ht="15.75" thickBot="1">
      <c r="A14" s="18"/>
      <c r="B14" s="8"/>
      <c r="C14" s="2"/>
      <c r="D14" s="2"/>
      <c r="E14" s="6"/>
      <c r="F14" s="109"/>
      <c r="G14" s="109"/>
      <c r="H14" s="110"/>
      <c r="I14" s="22"/>
      <c r="J14" s="6"/>
    </row>
    <row r="15" spans="1:10" ht="15.75" thickTop="1">
      <c r="A15" s="87"/>
      <c r="B15" s="90"/>
      <c r="C15" s="20"/>
      <c r="D15" s="20"/>
      <c r="E15" s="89"/>
      <c r="F15" s="91"/>
      <c r="G15" s="91"/>
      <c r="H15" s="89"/>
      <c r="I15" s="89"/>
      <c r="J15" s="6"/>
    </row>
    <row r="16" spans="1:10" ht="15.75" thickBot="1">
      <c r="A16" s="88"/>
      <c r="B16" s="8"/>
      <c r="C16" s="2"/>
      <c r="D16" s="2"/>
      <c r="E16" s="6"/>
      <c r="F16" s="23"/>
      <c r="G16" s="23"/>
      <c r="H16" s="6"/>
      <c r="I16" s="76"/>
      <c r="J16" s="6"/>
    </row>
    <row r="17" spans="1:10" ht="15.75" thickTop="1">
      <c r="A17" s="17"/>
      <c r="B17" s="38"/>
      <c r="C17" s="38"/>
      <c r="D17" s="38"/>
      <c r="E17" s="38"/>
      <c r="F17" s="38"/>
      <c r="G17" s="38"/>
      <c r="H17" s="38"/>
      <c r="I17" s="48"/>
      <c r="J17" s="2"/>
    </row>
    <row r="18" spans="1:10" ht="15">
      <c r="A18" s="18"/>
      <c r="B18" s="125" t="s">
        <v>37</v>
      </c>
      <c r="C18" s="126"/>
      <c r="D18" s="126"/>
      <c r="E18" s="82"/>
      <c r="F18" s="132" t="s">
        <v>4</v>
      </c>
      <c r="G18" s="96"/>
      <c r="H18" s="132" t="s">
        <v>29</v>
      </c>
      <c r="I18" s="93"/>
      <c r="J18" s="2"/>
    </row>
    <row r="19" spans="1:10" ht="15">
      <c r="A19" s="18"/>
      <c r="B19" s="159" t="s">
        <v>51</v>
      </c>
      <c r="C19" s="159"/>
      <c r="D19" s="114">
        <v>2514.12</v>
      </c>
      <c r="E19" s="82"/>
      <c r="F19" s="82"/>
      <c r="G19" s="82"/>
      <c r="H19" s="82"/>
      <c r="I19" s="93"/>
      <c r="J19" s="2"/>
    </row>
    <row r="20" spans="1:10" ht="15">
      <c r="A20" s="18"/>
      <c r="B20" s="5" t="s">
        <v>46</v>
      </c>
      <c r="C20" s="141">
        <f>D19*20%</f>
        <v>502.824</v>
      </c>
      <c r="D20" s="10"/>
      <c r="E20" s="5"/>
      <c r="F20" s="5"/>
      <c r="G20" s="5"/>
      <c r="H20" s="5"/>
      <c r="I20" s="93"/>
      <c r="J20" s="2"/>
    </row>
    <row r="21" spans="1:10" ht="15">
      <c r="A21" s="18"/>
      <c r="B21" s="5" t="s">
        <v>5</v>
      </c>
      <c r="C21" s="141">
        <f>D19*8%</f>
        <v>201.12959999999998</v>
      </c>
      <c r="D21" s="10"/>
      <c r="E21" s="5"/>
      <c r="F21" s="5"/>
      <c r="G21" s="5"/>
      <c r="H21" s="5"/>
      <c r="I21" s="93"/>
      <c r="J21" s="2"/>
    </row>
    <row r="22" spans="1:10" ht="15">
      <c r="A22" s="18"/>
      <c r="B22" s="5" t="s">
        <v>6</v>
      </c>
      <c r="C22" s="141">
        <f>D19/12</f>
        <v>209.51</v>
      </c>
      <c r="D22" s="10"/>
      <c r="E22" s="5"/>
      <c r="F22" s="5"/>
      <c r="G22" s="5"/>
      <c r="H22" s="5"/>
      <c r="I22" s="93"/>
      <c r="J22" s="2"/>
    </row>
    <row r="23" spans="1:10" ht="15">
      <c r="A23" s="18"/>
      <c r="B23" s="5" t="s">
        <v>10</v>
      </c>
      <c r="C23" s="141">
        <f>C22/3</f>
        <v>69.83666666666666</v>
      </c>
      <c r="D23" s="10"/>
      <c r="E23" s="94"/>
      <c r="F23" s="95"/>
      <c r="G23" s="5"/>
      <c r="H23" s="5"/>
      <c r="I23" s="93"/>
      <c r="J23" s="2"/>
    </row>
    <row r="24" spans="1:10" ht="15">
      <c r="A24" s="18"/>
      <c r="B24" s="5" t="s">
        <v>52</v>
      </c>
      <c r="C24" s="141">
        <v>411.6</v>
      </c>
      <c r="D24" s="10"/>
      <c r="E24" s="94"/>
      <c r="F24" s="95"/>
      <c r="G24" s="5"/>
      <c r="H24" s="5"/>
      <c r="I24" s="93"/>
      <c r="J24" s="2"/>
    </row>
    <row r="25" spans="1:10" ht="15">
      <c r="A25" s="18"/>
      <c r="B25" s="5" t="s">
        <v>20</v>
      </c>
      <c r="C25" s="141">
        <f>D19*24.75%</f>
        <v>622.2447</v>
      </c>
      <c r="D25" s="5"/>
      <c r="E25" s="92"/>
      <c r="F25" s="5"/>
      <c r="G25" s="5"/>
      <c r="H25" s="5"/>
      <c r="I25" s="93"/>
      <c r="J25" s="2"/>
    </row>
    <row r="26" spans="1:10" ht="15">
      <c r="A26" s="18"/>
      <c r="B26" s="119" t="s">
        <v>7</v>
      </c>
      <c r="C26" s="142">
        <f>+D19/12</f>
        <v>209.51</v>
      </c>
      <c r="D26" s="142">
        <f>SUM(C20:C26)</f>
        <v>2226.654966666667</v>
      </c>
      <c r="E26" s="142"/>
      <c r="F26" s="134">
        <f>H26*12</f>
        <v>56889.2996</v>
      </c>
      <c r="G26" s="133"/>
      <c r="H26" s="134">
        <f>D19+D26</f>
        <v>4740.774966666667</v>
      </c>
      <c r="I26" s="93"/>
      <c r="J26" s="2"/>
    </row>
    <row r="27" spans="1:10" ht="15.75" thickBot="1">
      <c r="A27" s="19"/>
      <c r="B27" s="160"/>
      <c r="C27" s="160"/>
      <c r="D27" s="98"/>
      <c r="E27" s="99"/>
      <c r="F27" s="100"/>
      <c r="G27" s="101"/>
      <c r="H27" s="102"/>
      <c r="I27" s="97"/>
      <c r="J27" s="2"/>
    </row>
    <row r="28" spans="1:10" ht="15.75" thickTop="1">
      <c r="A28" s="87"/>
      <c r="B28" s="8"/>
      <c r="C28" s="2"/>
      <c r="D28" s="2"/>
      <c r="E28" s="6"/>
      <c r="F28" s="23"/>
      <c r="G28" s="23"/>
      <c r="H28" s="6"/>
      <c r="I28" s="89"/>
      <c r="J28" s="6"/>
    </row>
    <row r="29" spans="2:10" ht="13.5" thickBot="1">
      <c r="B29" s="123"/>
      <c r="C29" s="123"/>
      <c r="D29" s="123"/>
      <c r="E29" s="15"/>
      <c r="F29" s="5"/>
      <c r="G29" s="16"/>
      <c r="J29" s="6"/>
    </row>
    <row r="30" spans="1:10" ht="15.75" thickTop="1">
      <c r="A30" s="17"/>
      <c r="B30" s="36"/>
      <c r="C30" s="36"/>
      <c r="D30" s="36"/>
      <c r="E30" s="37"/>
      <c r="F30" s="49"/>
      <c r="G30" s="39"/>
      <c r="H30" s="20"/>
      <c r="I30" s="21"/>
      <c r="J30" s="6"/>
    </row>
    <row r="31" spans="1:10" ht="15">
      <c r="A31" s="18"/>
      <c r="B31" s="53" t="s">
        <v>39</v>
      </c>
      <c r="C31" s="11"/>
      <c r="D31" s="11"/>
      <c r="E31" s="13"/>
      <c r="F31" s="72" t="s">
        <v>36</v>
      </c>
      <c r="G31" s="11"/>
      <c r="H31" s="73" t="s">
        <v>29</v>
      </c>
      <c r="I31" s="24"/>
      <c r="J31" s="6"/>
    </row>
    <row r="32" spans="1:10" ht="15">
      <c r="A32" s="18"/>
      <c r="B32" s="161" t="s">
        <v>21</v>
      </c>
      <c r="C32" s="161"/>
      <c r="D32" s="161"/>
      <c r="E32" s="161"/>
      <c r="F32" s="114">
        <v>0</v>
      </c>
      <c r="G32" s="78"/>
      <c r="H32" s="78"/>
      <c r="I32" s="24"/>
      <c r="J32" s="6"/>
    </row>
    <row r="33" spans="1:10" ht="15">
      <c r="A33" s="18"/>
      <c r="B33" s="162" t="s">
        <v>22</v>
      </c>
      <c r="C33" s="162"/>
      <c r="D33" s="162"/>
      <c r="E33" s="162"/>
      <c r="F33" s="115">
        <v>0</v>
      </c>
      <c r="G33" s="2"/>
      <c r="H33" s="2"/>
      <c r="I33" s="24"/>
      <c r="J33" s="6"/>
    </row>
    <row r="34" spans="1:10" ht="15">
      <c r="A34" s="18"/>
      <c r="B34" s="162" t="s">
        <v>23</v>
      </c>
      <c r="C34" s="162"/>
      <c r="D34" s="162"/>
      <c r="E34" s="162"/>
      <c r="F34" s="115">
        <v>180</v>
      </c>
      <c r="G34" s="2"/>
      <c r="H34" s="2"/>
      <c r="I34" s="24"/>
      <c r="J34" s="6"/>
    </row>
    <row r="35" spans="1:10" ht="15">
      <c r="A35" s="18"/>
      <c r="B35" s="162" t="s">
        <v>24</v>
      </c>
      <c r="C35" s="162"/>
      <c r="D35" s="162"/>
      <c r="E35" s="162"/>
      <c r="F35" s="115">
        <v>380</v>
      </c>
      <c r="G35" s="2"/>
      <c r="H35" s="2"/>
      <c r="I35" s="24"/>
      <c r="J35" s="6"/>
    </row>
    <row r="36" spans="1:10" ht="15">
      <c r="A36" s="18"/>
      <c r="B36" s="162" t="s">
        <v>25</v>
      </c>
      <c r="C36" s="162"/>
      <c r="D36" s="162"/>
      <c r="E36" s="162"/>
      <c r="F36" s="115">
        <v>350</v>
      </c>
      <c r="G36" s="2"/>
      <c r="H36" s="2"/>
      <c r="I36" s="24"/>
      <c r="J36" s="6"/>
    </row>
    <row r="37" spans="1:10" ht="15">
      <c r="A37" s="18"/>
      <c r="B37" s="162" t="s">
        <v>26</v>
      </c>
      <c r="C37" s="162"/>
      <c r="D37" s="162"/>
      <c r="E37" s="162"/>
      <c r="F37" s="115">
        <v>100</v>
      </c>
      <c r="G37" s="2"/>
      <c r="H37" s="2"/>
      <c r="I37" s="24"/>
      <c r="J37" s="6"/>
    </row>
    <row r="38" spans="1:10" ht="15">
      <c r="A38" s="18"/>
      <c r="B38" s="162" t="s">
        <v>27</v>
      </c>
      <c r="C38" s="162"/>
      <c r="D38" s="162"/>
      <c r="E38" s="162"/>
      <c r="F38" s="115">
        <v>0</v>
      </c>
      <c r="G38" s="2"/>
      <c r="H38" s="2"/>
      <c r="I38" s="24"/>
      <c r="J38" s="6"/>
    </row>
    <row r="39" spans="1:10" ht="15">
      <c r="A39" s="18"/>
      <c r="B39" s="162" t="s">
        <v>44</v>
      </c>
      <c r="C39" s="162"/>
      <c r="D39" s="162"/>
      <c r="E39" s="162"/>
      <c r="F39" s="115">
        <v>2350</v>
      </c>
      <c r="G39" s="2"/>
      <c r="H39" s="2"/>
      <c r="I39" s="24"/>
      <c r="J39" s="6"/>
    </row>
    <row r="40" spans="1:10" ht="15">
      <c r="A40" s="18"/>
      <c r="B40" s="165" t="s">
        <v>28</v>
      </c>
      <c r="C40" s="165"/>
      <c r="D40" s="165"/>
      <c r="E40" s="165"/>
      <c r="F40" s="116">
        <v>3000</v>
      </c>
      <c r="G40" s="7"/>
      <c r="H40" s="14"/>
      <c r="I40" s="24"/>
      <c r="J40" s="6"/>
    </row>
    <row r="41" spans="1:10" ht="15">
      <c r="A41" s="18"/>
      <c r="B41" s="168" t="s">
        <v>11</v>
      </c>
      <c r="C41" s="168"/>
      <c r="D41" s="168"/>
      <c r="E41" s="168"/>
      <c r="F41" s="74">
        <f>SUM(F32:F40)</f>
        <v>6360</v>
      </c>
      <c r="G41" s="11"/>
      <c r="H41" s="75">
        <f>F41/12</f>
        <v>530</v>
      </c>
      <c r="I41" s="24"/>
      <c r="J41" s="6"/>
    </row>
    <row r="42" spans="1:10" ht="15.75" thickBot="1">
      <c r="A42" s="19"/>
      <c r="B42" s="29"/>
      <c r="C42" s="29"/>
      <c r="D42" s="29"/>
      <c r="E42" s="40"/>
      <c r="F42" s="41"/>
      <c r="G42" s="29"/>
      <c r="H42" s="29"/>
      <c r="I42" s="30"/>
      <c r="J42" s="6"/>
    </row>
    <row r="43" spans="1:10" ht="15.75" thickTop="1">
      <c r="A43" s="1"/>
      <c r="B43" s="2"/>
      <c r="C43" s="2"/>
      <c r="D43" s="2"/>
      <c r="E43" s="32"/>
      <c r="F43" s="35"/>
      <c r="G43" s="2"/>
      <c r="H43" s="2"/>
      <c r="I43" s="2"/>
      <c r="J43" s="6"/>
    </row>
    <row r="44" spans="1:10" ht="15">
      <c r="A44" s="1"/>
      <c r="B44" s="2"/>
      <c r="C44" s="2"/>
      <c r="D44" s="2"/>
      <c r="E44" s="32"/>
      <c r="F44" s="35"/>
      <c r="G44" s="2"/>
      <c r="H44" s="2"/>
      <c r="I44" s="2"/>
      <c r="J44" s="6"/>
    </row>
    <row r="45" spans="1:10" ht="15.75">
      <c r="A45" s="150" t="s">
        <v>45</v>
      </c>
      <c r="B45" s="150"/>
      <c r="C45" s="150"/>
      <c r="D45" s="150"/>
      <c r="E45" s="150"/>
      <c r="F45" s="150"/>
      <c r="G45" s="150"/>
      <c r="H45" s="150"/>
      <c r="I45" s="150"/>
      <c r="J45" s="6"/>
    </row>
    <row r="46" spans="1:10" ht="15.75" thickBot="1">
      <c r="A46" s="88"/>
      <c r="B46" s="8"/>
      <c r="C46" s="2"/>
      <c r="D46" s="2"/>
      <c r="E46" s="6"/>
      <c r="F46" s="23"/>
      <c r="G46" s="23"/>
      <c r="H46" s="6"/>
      <c r="I46" s="76"/>
      <c r="J46" s="6"/>
    </row>
    <row r="47" spans="1:10" ht="15.75" thickTop="1">
      <c r="A47" s="17"/>
      <c r="B47" s="20"/>
      <c r="C47" s="20"/>
      <c r="D47" s="20"/>
      <c r="E47" s="42"/>
      <c r="F47" s="43"/>
      <c r="G47" s="20"/>
      <c r="H47" s="20"/>
      <c r="I47" s="21"/>
      <c r="J47" s="6"/>
    </row>
    <row r="48" spans="1:10" ht="15">
      <c r="A48" s="18"/>
      <c r="B48" s="77" t="s">
        <v>41</v>
      </c>
      <c r="C48" s="78"/>
      <c r="D48" s="78"/>
      <c r="E48" s="79"/>
      <c r="F48" s="78"/>
      <c r="G48" s="78"/>
      <c r="H48" s="78"/>
      <c r="I48" s="24"/>
      <c r="J48" s="6"/>
    </row>
    <row r="49" spans="1:10" ht="15">
      <c r="A49" s="18"/>
      <c r="B49" s="53"/>
      <c r="C49" s="11"/>
      <c r="D49" s="11"/>
      <c r="E49" s="13"/>
      <c r="F49" s="11"/>
      <c r="G49" s="11"/>
      <c r="H49" s="11"/>
      <c r="I49" s="24"/>
      <c r="J49" s="6"/>
    </row>
    <row r="50" spans="1:10" ht="15">
      <c r="A50" s="18"/>
      <c r="B50" s="53"/>
      <c r="C50" s="11"/>
      <c r="D50" s="54" t="s">
        <v>31</v>
      </c>
      <c r="E50" s="55" t="s">
        <v>32</v>
      </c>
      <c r="F50" s="54" t="s">
        <v>48</v>
      </c>
      <c r="G50" s="145" t="s">
        <v>49</v>
      </c>
      <c r="H50" s="144" t="s">
        <v>29</v>
      </c>
      <c r="I50" s="24"/>
      <c r="J50" s="6"/>
    </row>
    <row r="51" spans="1:10" ht="15">
      <c r="A51" s="18"/>
      <c r="B51" s="52" t="s">
        <v>30</v>
      </c>
      <c r="C51" s="11"/>
      <c r="D51" s="139">
        <v>4.5</v>
      </c>
      <c r="E51" s="143">
        <v>6.819</v>
      </c>
      <c r="F51" s="11">
        <f>E12</f>
        <v>159</v>
      </c>
      <c r="G51" s="3">
        <f>F51*21</f>
        <v>3339</v>
      </c>
      <c r="H51" s="146">
        <f>F51/D51*E51*21</f>
        <v>5059.698</v>
      </c>
      <c r="I51" s="24"/>
      <c r="J51" s="6"/>
    </row>
    <row r="52" spans="1:10" ht="15">
      <c r="A52" s="18"/>
      <c r="B52" s="31"/>
      <c r="C52" s="2"/>
      <c r="D52" s="2"/>
      <c r="E52" s="4"/>
      <c r="F52" s="2"/>
      <c r="G52" s="2"/>
      <c r="H52" s="2"/>
      <c r="I52" s="24"/>
      <c r="J52" s="6"/>
    </row>
    <row r="53" spans="1:10" ht="15">
      <c r="A53" s="18"/>
      <c r="B53" s="31"/>
      <c r="C53" s="2"/>
      <c r="D53" s="2"/>
      <c r="E53" s="4"/>
      <c r="F53" s="2"/>
      <c r="G53" s="2"/>
      <c r="H53" s="2"/>
      <c r="I53" s="24"/>
      <c r="J53" s="6"/>
    </row>
    <row r="54" spans="1:10" ht="15">
      <c r="A54" s="18"/>
      <c r="B54" s="169" t="s">
        <v>34</v>
      </c>
      <c r="C54" s="169"/>
      <c r="D54" s="169"/>
      <c r="E54" s="57">
        <v>0.6</v>
      </c>
      <c r="F54" s="56"/>
      <c r="G54" s="56"/>
      <c r="H54" s="135">
        <f>H51*E54</f>
        <v>3035.8188</v>
      </c>
      <c r="I54" s="22"/>
      <c r="J54" s="6"/>
    </row>
    <row r="55" spans="1:10" ht="15.75" thickBot="1">
      <c r="A55" s="18"/>
      <c r="B55" s="2"/>
      <c r="C55" s="2"/>
      <c r="D55" s="2"/>
      <c r="E55" s="4"/>
      <c r="F55" s="2"/>
      <c r="G55" s="58"/>
      <c r="H55" s="103"/>
      <c r="I55" s="44"/>
      <c r="J55" s="6"/>
    </row>
    <row r="56" spans="1:10" ht="15.75" thickTop="1">
      <c r="A56" s="87"/>
      <c r="B56" s="20"/>
      <c r="C56" s="20"/>
      <c r="D56" s="20"/>
      <c r="E56" s="33"/>
      <c r="F56" s="20"/>
      <c r="G56" s="84"/>
      <c r="H56" s="85"/>
      <c r="I56" s="86"/>
      <c r="J56" s="6"/>
    </row>
    <row r="57" spans="1:10" ht="15.75" thickBot="1">
      <c r="A57" s="88"/>
      <c r="B57" s="29"/>
      <c r="C57" s="29"/>
      <c r="D57" s="29"/>
      <c r="E57" s="34"/>
      <c r="F57" s="29"/>
      <c r="G57" s="45"/>
      <c r="H57" s="41"/>
      <c r="I57" s="46"/>
      <c r="J57" s="6"/>
    </row>
    <row r="58" spans="1:10" ht="15.75" thickTop="1">
      <c r="A58" s="18"/>
      <c r="B58" s="8"/>
      <c r="C58" s="2"/>
      <c r="D58" s="2"/>
      <c r="E58" s="6"/>
      <c r="F58" s="23"/>
      <c r="G58" s="23"/>
      <c r="H58" s="6"/>
      <c r="I58" s="22"/>
      <c r="J58" s="6"/>
    </row>
    <row r="59" spans="1:10" ht="15">
      <c r="A59" s="18"/>
      <c r="B59" s="163" t="s">
        <v>3</v>
      </c>
      <c r="C59" s="163"/>
      <c r="D59" s="163"/>
      <c r="E59" s="80" t="s">
        <v>4</v>
      </c>
      <c r="F59" s="81"/>
      <c r="G59" s="136" t="s">
        <v>29</v>
      </c>
      <c r="H59" s="127"/>
      <c r="I59" s="24"/>
      <c r="J59" s="2"/>
    </row>
    <row r="60" spans="1:10" ht="15">
      <c r="A60" s="18"/>
      <c r="B60" s="124" t="s">
        <v>19</v>
      </c>
      <c r="C60" s="117">
        <v>0.15</v>
      </c>
      <c r="D60" s="124"/>
      <c r="E60" s="6">
        <f>E8*C60</f>
        <v>17085</v>
      </c>
      <c r="F60" s="2"/>
      <c r="G60" s="9">
        <f>E60/10</f>
        <v>1708.5</v>
      </c>
      <c r="H60" s="129">
        <f>G60/G68</f>
        <v>0.07925150494485429</v>
      </c>
      <c r="I60" s="24"/>
      <c r="J60" s="2"/>
    </row>
    <row r="61" spans="1:10" ht="15">
      <c r="A61" s="18"/>
      <c r="B61" s="50" t="s">
        <v>43</v>
      </c>
      <c r="C61" s="50"/>
      <c r="D61" s="51"/>
      <c r="E61" s="6">
        <f>H51*10</f>
        <v>50596.98</v>
      </c>
      <c r="F61" s="2"/>
      <c r="G61" s="9">
        <f>E61/10</f>
        <v>5059.698</v>
      </c>
      <c r="H61" s="130">
        <f>G61/G68</f>
        <v>0.23470218382585273</v>
      </c>
      <c r="I61" s="24"/>
      <c r="J61" s="2"/>
    </row>
    <row r="62" spans="1:10" ht="15">
      <c r="A62" s="18"/>
      <c r="B62" s="164" t="s">
        <v>40</v>
      </c>
      <c r="C62" s="164"/>
      <c r="D62" s="164"/>
      <c r="E62" s="4">
        <f>F41</f>
        <v>6360</v>
      </c>
      <c r="F62" s="2"/>
      <c r="G62" s="9">
        <f>E62/10</f>
        <v>636</v>
      </c>
      <c r="H62" s="130">
        <f>G62/G68</f>
        <v>0.029501877169989657</v>
      </c>
      <c r="I62" s="24"/>
      <c r="J62" s="2"/>
    </row>
    <row r="63" spans="1:10" ht="15">
      <c r="A63" s="18"/>
      <c r="B63" s="164" t="s">
        <v>42</v>
      </c>
      <c r="C63" s="164"/>
      <c r="D63" s="164"/>
      <c r="E63" s="10">
        <f>H54*10</f>
        <v>30358.188000000002</v>
      </c>
      <c r="F63" s="2"/>
      <c r="G63" s="9">
        <f>E63/10</f>
        <v>3035.8188</v>
      </c>
      <c r="H63" s="130">
        <f>G63/G68</f>
        <v>0.14082131029551165</v>
      </c>
      <c r="I63" s="24"/>
      <c r="J63" s="2"/>
    </row>
    <row r="64" spans="1:10" ht="15">
      <c r="A64" s="18"/>
      <c r="B64" s="164" t="s">
        <v>38</v>
      </c>
      <c r="C64" s="164"/>
      <c r="D64" s="164"/>
      <c r="E64" s="12">
        <f>F26</f>
        <v>56889.2996</v>
      </c>
      <c r="F64" s="2"/>
      <c r="G64" s="9">
        <f>E64/10</f>
        <v>5688.9299599999995</v>
      </c>
      <c r="H64" s="130">
        <f>G64/G68</f>
        <v>0.26389011463615436</v>
      </c>
      <c r="I64" s="24"/>
      <c r="J64" s="2"/>
    </row>
    <row r="65" spans="1:10" ht="15">
      <c r="A65" s="18"/>
      <c r="B65" s="166" t="s">
        <v>8</v>
      </c>
      <c r="C65" s="166"/>
      <c r="D65" s="166"/>
      <c r="E65" s="60">
        <f>SUM(E60:E64)</f>
        <v>161289.4676</v>
      </c>
      <c r="F65" s="11"/>
      <c r="G65" s="61">
        <f>SUM(G60:G64)</f>
        <v>16128.94676</v>
      </c>
      <c r="H65" s="129"/>
      <c r="I65" s="24"/>
      <c r="J65" s="2"/>
    </row>
    <row r="66" spans="1:10" ht="15">
      <c r="A66" s="18"/>
      <c r="B66" s="59" t="s">
        <v>50</v>
      </c>
      <c r="C66" s="147">
        <v>0.3366</v>
      </c>
      <c r="D66" s="59"/>
      <c r="E66" s="4">
        <f>E65*C66</f>
        <v>54290.034794160005</v>
      </c>
      <c r="F66" s="4"/>
      <c r="G66" s="4">
        <f>G65*C66</f>
        <v>5429.003479416</v>
      </c>
      <c r="H66" s="129">
        <f>G66/G68</f>
        <v>0.2518330091276373</v>
      </c>
      <c r="I66" s="24"/>
      <c r="J66" s="2"/>
    </row>
    <row r="67" spans="1:10" ht="15">
      <c r="A67" s="18"/>
      <c r="B67" s="167"/>
      <c r="C67" s="167"/>
      <c r="D67" s="167"/>
      <c r="E67" s="4"/>
      <c r="F67" s="4"/>
      <c r="G67" s="4"/>
      <c r="H67" s="130"/>
      <c r="I67" s="24"/>
      <c r="J67" s="2"/>
    </row>
    <row r="68" spans="1:10" ht="15">
      <c r="A68" s="18"/>
      <c r="B68" s="163" t="s">
        <v>9</v>
      </c>
      <c r="C68" s="163"/>
      <c r="D68" s="163"/>
      <c r="E68" s="118">
        <f>SUM(E65:E67)</f>
        <v>215579.50239416002</v>
      </c>
      <c r="F68" s="119"/>
      <c r="G68" s="137">
        <f>SUM(G65:G67)</f>
        <v>21557.950239416</v>
      </c>
      <c r="H68" s="131">
        <f>SUM(H60:H67)</f>
        <v>1</v>
      </c>
      <c r="I68" s="24"/>
      <c r="J68" s="2"/>
    </row>
    <row r="69" spans="1:10" ht="15">
      <c r="A69" s="18"/>
      <c r="B69" s="120"/>
      <c r="C69" s="120"/>
      <c r="D69" s="120"/>
      <c r="E69" s="121"/>
      <c r="F69" s="5"/>
      <c r="G69" s="122"/>
      <c r="H69" s="127"/>
      <c r="I69" s="24"/>
      <c r="J69" s="2"/>
    </row>
    <row r="70" spans="1:10" ht="15">
      <c r="A70" s="18"/>
      <c r="B70" s="68" t="s">
        <v>35</v>
      </c>
      <c r="C70" s="68"/>
      <c r="D70" s="69"/>
      <c r="E70" s="70"/>
      <c r="F70" s="71"/>
      <c r="G70" s="138">
        <f>G68/E13</f>
        <v>6.456409176225217</v>
      </c>
      <c r="H70" s="128"/>
      <c r="I70" s="24"/>
      <c r="J70" s="2"/>
    </row>
    <row r="71" spans="1:10" ht="15.75" thickBot="1">
      <c r="A71" s="19"/>
      <c r="B71" s="25"/>
      <c r="C71" s="25"/>
      <c r="D71" s="25"/>
      <c r="E71" s="26"/>
      <c r="F71" s="27"/>
      <c r="G71" s="28"/>
      <c r="H71" s="83"/>
      <c r="I71" s="30"/>
      <c r="J71" s="2"/>
    </row>
    <row r="72" spans="1:10" ht="15.75" thickTop="1">
      <c r="A72" s="1"/>
      <c r="B72" s="123"/>
      <c r="C72" s="123"/>
      <c r="D72" s="36"/>
      <c r="E72" s="15"/>
      <c r="F72" s="5"/>
      <c r="G72" s="16"/>
      <c r="H72" s="2"/>
      <c r="I72" s="2"/>
      <c r="J72" s="2"/>
    </row>
  </sheetData>
  <sheetProtection/>
  <mergeCells count="28">
    <mergeCell ref="B63:D63"/>
    <mergeCell ref="B64:D64"/>
    <mergeCell ref="B65:D65"/>
    <mergeCell ref="B67:D67"/>
    <mergeCell ref="B68:D68"/>
    <mergeCell ref="B41:E41"/>
    <mergeCell ref="A45:I45"/>
    <mergeCell ref="B54:D54"/>
    <mergeCell ref="B59:D59"/>
    <mergeCell ref="B62:D62"/>
    <mergeCell ref="B35:E35"/>
    <mergeCell ref="B36:E36"/>
    <mergeCell ref="B37:E37"/>
    <mergeCell ref="B38:E38"/>
    <mergeCell ref="B39:E39"/>
    <mergeCell ref="B40:E40"/>
    <mergeCell ref="B13:D13"/>
    <mergeCell ref="B19:C19"/>
    <mergeCell ref="B27:C27"/>
    <mergeCell ref="B32:E32"/>
    <mergeCell ref="B33:E33"/>
    <mergeCell ref="B34:E34"/>
    <mergeCell ref="A1:I1"/>
    <mergeCell ref="A5:I5"/>
    <mergeCell ref="B9:D9"/>
    <mergeCell ref="B10:D10"/>
    <mergeCell ref="B11:D11"/>
    <mergeCell ref="B12:D1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Licita</cp:lastModifiedBy>
  <cp:lastPrinted>2022-04-05T18:36:30Z</cp:lastPrinted>
  <dcterms:created xsi:type="dcterms:W3CDTF">2009-12-12T13:43:50Z</dcterms:created>
  <dcterms:modified xsi:type="dcterms:W3CDTF">2022-04-05T19:27:22Z</dcterms:modified>
  <cp:category/>
  <cp:version/>
  <cp:contentType/>
  <cp:contentStatus/>
</cp:coreProperties>
</file>